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955" windowHeight="7680" firstSheet="1" activeTab="1"/>
  </bookViews>
  <sheets>
    <sheet name="Kommune_arts_skat" sheetId="1" state="hidden" r:id="rId1"/>
    <sheet name="Skatteberegning 2004" sheetId="2" r:id="rId2"/>
  </sheets>
  <definedNames>
    <definedName name="_xlnm.Print_Area" localSheetId="1">'Skatteberegning 2004'!$A$1:$I$73</definedName>
  </definedNames>
  <calcPr fullCalcOnLoad="1"/>
</workbook>
</file>

<file path=xl/sharedStrings.xml><?xml version="1.0" encoding="utf-8"?>
<sst xmlns="http://schemas.openxmlformats.org/spreadsheetml/2006/main" count="614" uniqueCount="340">
  <si>
    <t>Opgørelse af skattepligtig indkomst:</t>
  </si>
  <si>
    <t>AM-indkomst</t>
  </si>
  <si>
    <t>Personlig indkomst</t>
  </si>
  <si>
    <t>A</t>
  </si>
  <si>
    <t>B</t>
  </si>
  <si>
    <t>Kapitalindkomst</t>
  </si>
  <si>
    <t>Skattepligtig indkomst</t>
  </si>
  <si>
    <t>C</t>
  </si>
  <si>
    <t>D</t>
  </si>
  <si>
    <t>E</t>
  </si>
  <si>
    <t>F</t>
  </si>
  <si>
    <t>Beregning af skatten:</t>
  </si>
  <si>
    <t>Skat i alt, ekskl. AM-bidrag, SP</t>
  </si>
  <si>
    <t>Ligningsmæssige fradrag</t>
  </si>
  <si>
    <t>Skat</t>
  </si>
  <si>
    <t>Beløbsgrænse 1</t>
  </si>
  <si>
    <t>Beløbsgrænse 2</t>
  </si>
  <si>
    <t>G</t>
  </si>
  <si>
    <t>Bundskat</t>
  </si>
  <si>
    <t>Mellemskat</t>
  </si>
  <si>
    <t>Topskat</t>
  </si>
  <si>
    <t>Beregningsgrundlag for:</t>
  </si>
  <si>
    <t>KOMMUNENAVN</t>
  </si>
  <si>
    <t>AMTSKOMMUNE</t>
  </si>
  <si>
    <t>Kommune</t>
  </si>
  <si>
    <t>Alfabet</t>
  </si>
  <si>
    <t>Amts</t>
  </si>
  <si>
    <t>Kirke</t>
  </si>
  <si>
    <t>Nedslag</t>
  </si>
  <si>
    <t/>
  </si>
  <si>
    <t>nr.</t>
  </si>
  <si>
    <t>pct.</t>
  </si>
  <si>
    <t>ALBERTSLUND</t>
  </si>
  <si>
    <t>KØBENHAVNS AMT</t>
  </si>
  <si>
    <t>ALLERØD</t>
  </si>
  <si>
    <t>FREDERIKSBORG AMT</t>
  </si>
  <si>
    <t>ARDEN</t>
  </si>
  <si>
    <t>NORDJYLLANDS AMT</t>
  </si>
  <si>
    <t>ASSENS</t>
  </si>
  <si>
    <t>FYNS AMT</t>
  </si>
  <si>
    <t>AUGUSTENBORG</t>
  </si>
  <si>
    <t>SØNDERJYLLANDS AMT</t>
  </si>
  <si>
    <t>AULUM-HADERUP</t>
  </si>
  <si>
    <t>RINGKØBING AMT</t>
  </si>
  <si>
    <t>BALLERUP</t>
  </si>
  <si>
    <t>BILLUND</t>
  </si>
  <si>
    <t>RIBE AMT</t>
  </si>
  <si>
    <t>BIRKERØD</t>
  </si>
  <si>
    <t>BJERGSTED</t>
  </si>
  <si>
    <t>VESTSJÆLLANDS AMT</t>
  </si>
  <si>
    <t>BJERRINGBRO</t>
  </si>
  <si>
    <t>VIBORG AMT</t>
  </si>
  <si>
    <t>BLÅBJERG</t>
  </si>
  <si>
    <t>BLÅVANDSHUK</t>
  </si>
  <si>
    <t>BOGENSE</t>
  </si>
  <si>
    <t>BORNHOLM</t>
  </si>
  <si>
    <t>UDENFOR AMTSINDDELING</t>
  </si>
  <si>
    <t>BOV</t>
  </si>
  <si>
    <t>BRAMMINGE</t>
  </si>
  <si>
    <t>BRAMSNÆS</t>
  </si>
  <si>
    <t>ROSKILDE AMT</t>
  </si>
  <si>
    <t>BRANDE</t>
  </si>
  <si>
    <t>BREDEBRO</t>
  </si>
  <si>
    <t>BROAGER</t>
  </si>
  <si>
    <t>BROBY</t>
  </si>
  <si>
    <t>BROVST</t>
  </si>
  <si>
    <t>BRÆDSTRUP</t>
  </si>
  <si>
    <t>VEJLE AMT</t>
  </si>
  <si>
    <t>BRØNDBY</t>
  </si>
  <si>
    <t>BRØNDERSLEV</t>
  </si>
  <si>
    <t>BRØRUP</t>
  </si>
  <si>
    <t>BØRKOP</t>
  </si>
  <si>
    <t>CHRISTIANSFELD</t>
  </si>
  <si>
    <t>DIANALUND</t>
  </si>
  <si>
    <t>DRAGSHOLM</t>
  </si>
  <si>
    <t>DRAGØR</t>
  </si>
  <si>
    <t>DRONNINGLUND</t>
  </si>
  <si>
    <t>EBELTOFT</t>
  </si>
  <si>
    <t>ÅRHUS AMT</t>
  </si>
  <si>
    <t>EGEBJERG</t>
  </si>
  <si>
    <t>EGTVED</t>
  </si>
  <si>
    <t>EGVAD</t>
  </si>
  <si>
    <t>EJBY</t>
  </si>
  <si>
    <t>ESBJERG</t>
  </si>
  <si>
    <t>FAKSE</t>
  </si>
  <si>
    <t>STORSTRØMS AMT</t>
  </si>
  <si>
    <t>FANØ</t>
  </si>
  <si>
    <t>FARSØ</t>
  </si>
  <si>
    <t>FARUM</t>
  </si>
  <si>
    <t>FJENDS</t>
  </si>
  <si>
    <t>FJERRITSLEV</t>
  </si>
  <si>
    <t>FLADSÅ</t>
  </si>
  <si>
    <t>FREDENSBORG-HUMLEBÆK</t>
  </si>
  <si>
    <t>FREDERICIA</t>
  </si>
  <si>
    <t>FREDERIKSBERG</t>
  </si>
  <si>
    <t>FREDERIKSHAVN</t>
  </si>
  <si>
    <t>FREDERIKSSUND</t>
  </si>
  <si>
    <t>FREDERIKSVÆRK</t>
  </si>
  <si>
    <t>FUGLEBJERG</t>
  </si>
  <si>
    <t>FÅBORG</t>
  </si>
  <si>
    <t>GALTEN</t>
  </si>
  <si>
    <t>GEDVED</t>
  </si>
  <si>
    <t>GENNEMSNITSKOMMUNE</t>
  </si>
  <si>
    <t>n/a</t>
  </si>
  <si>
    <t>GENTOFTE</t>
  </si>
  <si>
    <t>GIVE</t>
  </si>
  <si>
    <t>GJERN</t>
  </si>
  <si>
    <t>GLADSAXE</t>
  </si>
  <si>
    <t>GLAMSBJERG</t>
  </si>
  <si>
    <t>GLOSTRUP</t>
  </si>
  <si>
    <t>GRAM</t>
  </si>
  <si>
    <t>GRENÅ</t>
  </si>
  <si>
    <t>GREVE</t>
  </si>
  <si>
    <t>GRINDSTED</t>
  </si>
  <si>
    <t>GRÆSTED-GILLELEJE</t>
  </si>
  <si>
    <t>GRÅSTEN</t>
  </si>
  <si>
    <t>GUDME</t>
  </si>
  <si>
    <t>GUNDSØ</t>
  </si>
  <si>
    <t>GØRLEV</t>
  </si>
  <si>
    <t>HADERSLEV</t>
  </si>
  <si>
    <t>HADSTEN</t>
  </si>
  <si>
    <t>HADSUND</t>
  </si>
  <si>
    <t>HALS</t>
  </si>
  <si>
    <t>HAMMEL</t>
  </si>
  <si>
    <t>HANSTHOLM</t>
  </si>
  <si>
    <t>HASHØJ</t>
  </si>
  <si>
    <t>HASLEV</t>
  </si>
  <si>
    <t>HEDENSTED</t>
  </si>
  <si>
    <t>HELLE</t>
  </si>
  <si>
    <t>HELSINGE</t>
  </si>
  <si>
    <t>HELSINGØR</t>
  </si>
  <si>
    <t>HERLEV</t>
  </si>
  <si>
    <t>HERNING</t>
  </si>
  <si>
    <t>HILLERØD</t>
  </si>
  <si>
    <t>HINNERUP</t>
  </si>
  <si>
    <t>HIRTSHALS</t>
  </si>
  <si>
    <t>HJØRRING</t>
  </si>
  <si>
    <t>HOBRO</t>
  </si>
  <si>
    <t>HOLBÆK</t>
  </si>
  <si>
    <t>HOLEBY</t>
  </si>
  <si>
    <t>HOLMEGÅRD</t>
  </si>
  <si>
    <t>HOLMSLAND</t>
  </si>
  <si>
    <t>HOLSTEBRO</t>
  </si>
  <si>
    <t>HOLSTED</t>
  </si>
  <si>
    <t>HORSENS</t>
  </si>
  <si>
    <t>HUNDESTED</t>
  </si>
  <si>
    <t>HVALSØ</t>
  </si>
  <si>
    <t>HVIDEBÆK</t>
  </si>
  <si>
    <t>HVIDOVRE</t>
  </si>
  <si>
    <t>HVORSLEV</t>
  </si>
  <si>
    <t>HØJER</t>
  </si>
  <si>
    <t>HØJE-TÅSTRUP</t>
  </si>
  <si>
    <t>HØJREBY</t>
  </si>
  <si>
    <t>HØNG</t>
  </si>
  <si>
    <t>HØRNING</t>
  </si>
  <si>
    <t>HØRSHOLM</t>
  </si>
  <si>
    <t>HÅRBY</t>
  </si>
  <si>
    <t>IKAST</t>
  </si>
  <si>
    <t>ISHØJ</t>
  </si>
  <si>
    <t>JELLING</t>
  </si>
  <si>
    <t>JERNLØSE</t>
  </si>
  <si>
    <t>JUELSMINDE</t>
  </si>
  <si>
    <t>JÆGERSPRIS</t>
  </si>
  <si>
    <t>KALUNDBORG</t>
  </si>
  <si>
    <t>KARLEBO</t>
  </si>
  <si>
    <t>KARUP</t>
  </si>
  <si>
    <t>KERTEMINDE</t>
  </si>
  <si>
    <t>KJELLERUP</t>
  </si>
  <si>
    <t>KOLDING</t>
  </si>
  <si>
    <t>KORSØR</t>
  </si>
  <si>
    <t>KØBENHAVN</t>
  </si>
  <si>
    <t>KØGE</t>
  </si>
  <si>
    <t>LANGEBÆK</t>
  </si>
  <si>
    <t>LANGESKOV</t>
  </si>
  <si>
    <t>LANGÅ</t>
  </si>
  <si>
    <t>LEDØJE-SMØRUM</t>
  </si>
  <si>
    <t>LEJRE</t>
  </si>
  <si>
    <t>LEMVIG</t>
  </si>
  <si>
    <t>LUNDERSKOV</t>
  </si>
  <si>
    <t>LUNDTOFT</t>
  </si>
  <si>
    <t>LYNGBY-TÅRBÆK</t>
  </si>
  <si>
    <t>LÆSØ</t>
  </si>
  <si>
    <t>LØGSTØR</t>
  </si>
  <si>
    <t>LØGUMKLOSTER</t>
  </si>
  <si>
    <t>LØKKEN-VRÅ</t>
  </si>
  <si>
    <t>MARIAGER</t>
  </si>
  <si>
    <t>MARIBO</t>
  </si>
  <si>
    <t>MARSTAL</t>
  </si>
  <si>
    <t>MIDDELFART</t>
  </si>
  <si>
    <t>MIDT-DJURS</t>
  </si>
  <si>
    <t>MORSØ</t>
  </si>
  <si>
    <t>MUNKEBO</t>
  </si>
  <si>
    <t>MØLDRUP</t>
  </si>
  <si>
    <t>MØN</t>
  </si>
  <si>
    <t>NAKSKOV</t>
  </si>
  <si>
    <t>NIBE</t>
  </si>
  <si>
    <t>NORDBORG</t>
  </si>
  <si>
    <t>NYBORG</t>
  </si>
  <si>
    <t>NYKØBING-FALSTER</t>
  </si>
  <si>
    <t>NYKØBING-RØRVIG</t>
  </si>
  <si>
    <t>NYSTED</t>
  </si>
  <si>
    <t>NÆSTVED</t>
  </si>
  <si>
    <t>NØRAGER</t>
  </si>
  <si>
    <t>NØRHALD</t>
  </si>
  <si>
    <t>NØRRE-ALSLEV</t>
  </si>
  <si>
    <t>NØRRE-DJURS</t>
  </si>
  <si>
    <t>NØRRE-RANGSTRUP</t>
  </si>
  <si>
    <t>NØRRE-SNEDE</t>
  </si>
  <si>
    <t>NØRRE-ÅBY</t>
  </si>
  <si>
    <t>ODDER</t>
  </si>
  <si>
    <t>ODENSE</t>
  </si>
  <si>
    <t>OTTERUP</t>
  </si>
  <si>
    <t>PANDRUP</t>
  </si>
  <si>
    <t>PRÆSTØ</t>
  </si>
  <si>
    <t>PURHUS</t>
  </si>
  <si>
    <t>RAMSØ</t>
  </si>
  <si>
    <t>RANDERS</t>
  </si>
  <si>
    <t>RAVNSBORG</t>
  </si>
  <si>
    <t>RIBE</t>
  </si>
  <si>
    <t>RINGE</t>
  </si>
  <si>
    <t>RINGKØBING</t>
  </si>
  <si>
    <t>RINGSTED</t>
  </si>
  <si>
    <t>ROSENHOLM</t>
  </si>
  <si>
    <t>ROSKILDE</t>
  </si>
  <si>
    <t>ROUGSØ</t>
  </si>
  <si>
    <t>RUDBJERG</t>
  </si>
  <si>
    <t>RUDKØBING</t>
  </si>
  <si>
    <t>RY</t>
  </si>
  <si>
    <t>RYSLINGE</t>
  </si>
  <si>
    <t>RØDBY</t>
  </si>
  <si>
    <t>RØDDING</t>
  </si>
  <si>
    <t>RØDEKRO</t>
  </si>
  <si>
    <t>RØDOVRE</t>
  </si>
  <si>
    <t>RØNDE</t>
  </si>
  <si>
    <t>RØNNEDE</t>
  </si>
  <si>
    <t>SAKSKØBING</t>
  </si>
  <si>
    <t>SALLINGSUND</t>
  </si>
  <si>
    <t>SAMSØ</t>
  </si>
  <si>
    <t>SEJLFLOD</t>
  </si>
  <si>
    <t>SILKEBORG</t>
  </si>
  <si>
    <t>SINDAL</t>
  </si>
  <si>
    <t>SKAGEN</t>
  </si>
  <si>
    <t>SKANDERBORG</t>
  </si>
  <si>
    <t>SKIBBY</t>
  </si>
  <si>
    <t>SKIVE</t>
  </si>
  <si>
    <t>SKJERN</t>
  </si>
  <si>
    <t>SKOVBO</t>
  </si>
  <si>
    <t>SKÆLSKØR</t>
  </si>
  <si>
    <t>SKÆRBÆK</t>
  </si>
  <si>
    <t>SKÆVINGE</t>
  </si>
  <si>
    <t>SKØRPING</t>
  </si>
  <si>
    <t>SLAGELSE</t>
  </si>
  <si>
    <t>SLANGERUP</t>
  </si>
  <si>
    <t>SOLRØD</t>
  </si>
  <si>
    <t>SORØ</t>
  </si>
  <si>
    <t>SPØTTRUP</t>
  </si>
  <si>
    <t>STENLILLE</t>
  </si>
  <si>
    <t>STENLØSE</t>
  </si>
  <si>
    <t>STEVNS</t>
  </si>
  <si>
    <t>STRUER</t>
  </si>
  <si>
    <t>STUBBEKØBING</t>
  </si>
  <si>
    <t>STØVRING</t>
  </si>
  <si>
    <t>SUNDEVED</t>
  </si>
  <si>
    <t>SUNDSØRE</t>
  </si>
  <si>
    <t>SUSÅ</t>
  </si>
  <si>
    <t>SVENDBORG</t>
  </si>
  <si>
    <t>SVINNINGE</t>
  </si>
  <si>
    <t>SYDALS</t>
  </si>
  <si>
    <t>SYDFALSTER</t>
  </si>
  <si>
    <t>SYDLANGELAND</t>
  </si>
  <si>
    <t>SYDTHY</t>
  </si>
  <si>
    <t>SÆBY</t>
  </si>
  <si>
    <t>SØLLERØD</t>
  </si>
  <si>
    <t>SØNDERBORG</t>
  </si>
  <si>
    <t>SØNDERHALD</t>
  </si>
  <si>
    <t>SØNDERSØ</t>
  </si>
  <si>
    <t>THEM</t>
  </si>
  <si>
    <t>THISTED</t>
  </si>
  <si>
    <t>THYBORØN-HARBOØR</t>
  </si>
  <si>
    <t>THYHOLM</t>
  </si>
  <si>
    <t>TINGLEV</t>
  </si>
  <si>
    <t>TJELE</t>
  </si>
  <si>
    <t>TOMMERUP</t>
  </si>
  <si>
    <t>TORNVED</t>
  </si>
  <si>
    <t>TRANEKÆR</t>
  </si>
  <si>
    <t>TREHØJE</t>
  </si>
  <si>
    <t>TRUNDHOLM</t>
  </si>
  <si>
    <t>TØLLØSE</t>
  </si>
  <si>
    <t>TØNDER</t>
  </si>
  <si>
    <t>TØRRING-ULDUM</t>
  </si>
  <si>
    <t>TÅRNBY</t>
  </si>
  <si>
    <t>ULFBORG-VEMB</t>
  </si>
  <si>
    <t>ULLERSLEV</t>
  </si>
  <si>
    <t>VALLENSBÆK</t>
  </si>
  <si>
    <t>VALLØ</t>
  </si>
  <si>
    <t>VAMDRUP</t>
  </si>
  <si>
    <t>VARDE</t>
  </si>
  <si>
    <t>VEJEN</t>
  </si>
  <si>
    <t>VEJLE</t>
  </si>
  <si>
    <t>VIBORG</t>
  </si>
  <si>
    <t>VIDEBÆK</t>
  </si>
  <si>
    <t>VINDERUP</t>
  </si>
  <si>
    <t>VISSENBJERG</t>
  </si>
  <si>
    <t>VOJENS</t>
  </si>
  <si>
    <t>VORDINGBORG</t>
  </si>
  <si>
    <t>VÆRLØSE</t>
  </si>
  <si>
    <t>ÆRØSKØBING</t>
  </si>
  <si>
    <t>ØLGOD</t>
  </si>
  <si>
    <t>ØLSTYKKE</t>
  </si>
  <si>
    <t>ØRBÆK</t>
  </si>
  <si>
    <t>AABENRAA</t>
  </si>
  <si>
    <t>ÅBYBRO</t>
  </si>
  <si>
    <t>AALBORG</t>
  </si>
  <si>
    <t>AALESTRUP</t>
  </si>
  <si>
    <t>ÅRHUS</t>
  </si>
  <si>
    <t>AARS</t>
  </si>
  <si>
    <t>ÅRSLEV</t>
  </si>
  <si>
    <t>ÅRUP</t>
  </si>
  <si>
    <t>AASKOV</t>
  </si>
  <si>
    <t>Vælg kommune</t>
  </si>
  <si>
    <t>Komm.</t>
  </si>
  <si>
    <t>H</t>
  </si>
  <si>
    <t>Bundskatteprocent</t>
  </si>
  <si>
    <t>Mellemskatteprocent</t>
  </si>
  <si>
    <t>Topskatteprocent</t>
  </si>
  <si>
    <t>Ejendomsværdiskat</t>
  </si>
  <si>
    <t>Laveste værdi af:
ejendomsværdien pr. 1. januar 2001 + 5%,
ejendomsværdien pr. 1. januar 2002 eller
senere ejendomsværdi.</t>
  </si>
  <si>
    <t>Skat i alt</t>
  </si>
  <si>
    <t>Skat i alt, ekskl. AM-,SP-bidrag</t>
  </si>
  <si>
    <t>Bruttoindkomst ekskl. ATP</t>
  </si>
  <si>
    <t>Indbetaling til rate- eller livrente pensionsordning</t>
  </si>
  <si>
    <t>Indbetaling til kapitalpensionsordning</t>
  </si>
  <si>
    <t>Personlig indkomst før eventuel underskudsanvendelse</t>
  </si>
  <si>
    <t>Fremførte underskud af selvstændig erhvervsvirksomhed</t>
  </si>
  <si>
    <t>Årets underskud af selvstændig erhvervsvirksomhed</t>
  </si>
  <si>
    <t>Resterende personlig indkomst</t>
  </si>
  <si>
    <t>Kapitalpensionsfradrag der kan rummes i resterende personlig indkomst</t>
  </si>
  <si>
    <t>AM- og SP-bidrag</t>
  </si>
  <si>
    <t>Beskæftigelsesfradrag</t>
  </si>
  <si>
    <t>Ligningsmæssige udgifter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</si>
</sst>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#,##0.0"/>
    <numFmt numFmtId="174" formatCode="_(* #,##0.0_);_(* \(#,##0.0\);_(* &quot;-&quot;?_);_(@_)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1" applyNumberFormat="0" applyFont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top"/>
      <protection/>
    </xf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24">
      <alignment/>
      <protection/>
    </xf>
    <xf numFmtId="0" fontId="4" fillId="0" borderId="0" xfId="24" applyFont="1">
      <alignment/>
      <protection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/>
      <protection/>
    </xf>
    <xf numFmtId="10" fontId="9" fillId="2" borderId="0" xfId="27" applyNumberFormat="1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49" fontId="8" fillId="2" borderId="0" xfId="15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3" fontId="9" fillId="2" borderId="0" xfId="15" applyNumberFormat="1" applyFont="1" applyFill="1" applyBorder="1" applyAlignment="1">
      <alignment/>
    </xf>
    <xf numFmtId="0" fontId="9" fillId="2" borderId="5" xfId="0" applyFont="1" applyFill="1" applyBorder="1" applyAlignment="1">
      <alignment/>
    </xf>
    <xf numFmtId="164" fontId="9" fillId="2" borderId="6" xfId="15" applyNumberFormat="1" applyFont="1" applyFill="1" applyBorder="1" applyAlignment="1">
      <alignment/>
    </xf>
    <xf numFmtId="9" fontId="9" fillId="2" borderId="0" xfId="27" applyFont="1" applyFill="1" applyBorder="1" applyAlignment="1">
      <alignment/>
    </xf>
    <xf numFmtId="3" fontId="9" fillId="2" borderId="0" xfId="15" applyNumberFormat="1" applyFont="1" applyFill="1" applyBorder="1" applyAlignment="1" applyProtection="1">
      <alignment/>
      <protection locked="0"/>
    </xf>
    <xf numFmtId="3" fontId="9" fillId="2" borderId="0" xfId="15" applyNumberFormat="1" applyFont="1" applyFill="1" applyBorder="1" applyAlignment="1" applyProtection="1">
      <alignment/>
      <protection/>
    </xf>
    <xf numFmtId="172" fontId="9" fillId="2" borderId="0" xfId="27" applyNumberFormat="1" applyFont="1" applyFill="1" applyBorder="1" applyAlignment="1">
      <alignment/>
    </xf>
    <xf numFmtId="164" fontId="9" fillId="2" borderId="7" xfId="15" applyNumberFormat="1" applyFont="1" applyFill="1" applyBorder="1" applyAlignment="1">
      <alignment/>
    </xf>
    <xf numFmtId="0" fontId="9" fillId="2" borderId="8" xfId="0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64" fontId="9" fillId="2" borderId="0" xfId="15" applyNumberFormat="1" applyFont="1" applyFill="1" applyAlignment="1">
      <alignment/>
    </xf>
    <xf numFmtId="3" fontId="9" fillId="2" borderId="0" xfId="15" applyNumberFormat="1" applyFont="1" applyFill="1" applyAlignment="1">
      <alignment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0" xfId="0" applyFont="1" applyFill="1" applyBorder="1" applyAlignment="1">
      <alignment wrapText="1"/>
    </xf>
    <xf numFmtId="0" fontId="9" fillId="2" borderId="6" xfId="0" applyFont="1" applyFill="1" applyBorder="1" applyAlignment="1">
      <alignment/>
    </xf>
    <xf numFmtId="3" fontId="9" fillId="2" borderId="0" xfId="0" applyNumberFormat="1" applyFont="1" applyFill="1" applyAlignment="1">
      <alignment/>
    </xf>
    <xf numFmtId="0" fontId="9" fillId="2" borderId="5" xfId="0" applyFont="1" applyFill="1" applyBorder="1" applyAlignment="1">
      <alignment wrapText="1"/>
    </xf>
    <xf numFmtId="10" fontId="9" fillId="2" borderId="0" xfId="27" applyNumberFormat="1" applyFont="1" applyFill="1" applyBorder="1" applyAlignment="1">
      <alignment/>
    </xf>
    <xf numFmtId="10" fontId="9" fillId="2" borderId="6" xfId="27" applyNumberFormat="1" applyFont="1" applyFill="1" applyBorder="1" applyAlignment="1">
      <alignment/>
    </xf>
    <xf numFmtId="3" fontId="9" fillId="2" borderId="0" xfId="15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3" fontId="8" fillId="2" borderId="0" xfId="15" applyNumberFormat="1" applyFont="1" applyFill="1" applyBorder="1" applyAlignment="1">
      <alignment/>
    </xf>
    <xf numFmtId="164" fontId="9" fillId="2" borderId="9" xfId="15" applyNumberFormat="1" applyFont="1" applyFill="1" applyBorder="1" applyAlignment="1">
      <alignment/>
    </xf>
    <xf numFmtId="9" fontId="9" fillId="2" borderId="0" xfId="27" applyFont="1" applyFill="1" applyAlignment="1">
      <alignment/>
    </xf>
    <xf numFmtId="172" fontId="9" fillId="2" borderId="0" xfId="27" applyNumberFormat="1" applyFont="1" applyFill="1" applyAlignment="1">
      <alignment/>
    </xf>
    <xf numFmtId="0" fontId="8" fillId="2" borderId="0" xfId="0" applyFont="1" applyFill="1" applyAlignment="1" quotePrefix="1">
      <alignment horizontal="center"/>
    </xf>
    <xf numFmtId="0" fontId="13" fillId="2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/>
    </xf>
    <xf numFmtId="3" fontId="14" fillId="3" borderId="10" xfId="15" applyNumberFormat="1" applyFont="1" applyFill="1" applyBorder="1" applyAlignment="1" applyProtection="1">
      <alignment/>
      <protection locked="0"/>
    </xf>
    <xf numFmtId="164" fontId="14" fillId="3" borderId="10" xfId="15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2" fillId="3" borderId="1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10" fontId="14" fillId="4" borderId="12" xfId="27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wrapText="1"/>
    </xf>
    <xf numFmtId="0" fontId="10" fillId="2" borderId="1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9" fillId="2" borderId="14" xfId="15" applyNumberFormat="1" applyFont="1" applyFill="1" applyBorder="1" applyAlignment="1">
      <alignment/>
    </xf>
    <xf numFmtId="3" fontId="9" fillId="2" borderId="14" xfId="15" applyNumberFormat="1" applyFont="1" applyFill="1" applyBorder="1" applyAlignment="1" applyProtection="1">
      <alignment/>
      <protection/>
    </xf>
    <xf numFmtId="0" fontId="9" fillId="2" borderId="15" xfId="0" applyFont="1" applyFill="1" applyBorder="1" applyAlignment="1">
      <alignment/>
    </xf>
    <xf numFmtId="3" fontId="9" fillId="2" borderId="15" xfId="15" applyNumberFormat="1" applyFont="1" applyFill="1" applyBorder="1" applyAlignment="1">
      <alignment/>
    </xf>
    <xf numFmtId="0" fontId="9" fillId="2" borderId="14" xfId="0" applyFont="1" applyFill="1" applyBorder="1" applyAlignment="1">
      <alignment wrapText="1"/>
    </xf>
    <xf numFmtId="0" fontId="9" fillId="2" borderId="16" xfId="0" applyFont="1" applyFill="1" applyBorder="1" applyAlignment="1">
      <alignment wrapText="1"/>
    </xf>
    <xf numFmtId="3" fontId="9" fillId="2" borderId="16" xfId="15" applyNumberFormat="1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11" fillId="2" borderId="18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/>
    </xf>
    <xf numFmtId="3" fontId="9" fillId="2" borderId="18" xfId="15" applyNumberFormat="1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14" xfId="0" applyFont="1" applyFill="1" applyBorder="1" applyAlignment="1">
      <alignment vertical="top" wrapText="1"/>
    </xf>
    <xf numFmtId="0" fontId="9" fillId="2" borderId="14" xfId="0" applyFont="1" applyFill="1" applyBorder="1" applyAlignment="1">
      <alignment horizontal="center"/>
    </xf>
    <xf numFmtId="3" fontId="9" fillId="2" borderId="14" xfId="15" applyNumberFormat="1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3" fontId="9" fillId="2" borderId="24" xfId="15" applyNumberFormat="1" applyFont="1" applyFill="1" applyBorder="1" applyAlignment="1" applyProtection="1">
      <alignment/>
      <protection/>
    </xf>
    <xf numFmtId="0" fontId="0" fillId="0" borderId="0" xfId="24" applyAlignment="1">
      <alignment horizontal="center"/>
      <protection/>
    </xf>
    <xf numFmtId="10" fontId="14" fillId="4" borderId="25" xfId="27" applyNumberFormat="1" applyFont="1" applyFill="1" applyBorder="1" applyAlignment="1">
      <alignment horizontal="center"/>
    </xf>
    <xf numFmtId="10" fontId="14" fillId="4" borderId="26" xfId="27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 [0]" xfId="17"/>
    <cellStyle name="Followed Hyperlink" xfId="18"/>
    <cellStyle name="Dato" xfId="19"/>
    <cellStyle name="Fast" xfId="20"/>
    <cellStyle name="Hyperlink" xfId="21"/>
    <cellStyle name="I alt" xfId="22"/>
    <cellStyle name="Komma0" xfId="23"/>
    <cellStyle name="Normal_km2004" xfId="24"/>
    <cellStyle name="Overskrift 1" xfId="25"/>
    <cellStyle name="Overskrift 2" xfId="26"/>
    <cellStyle name="Percent" xfId="27"/>
    <cellStyle name="Currency" xfId="28"/>
    <cellStyle name="Valuta0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2</xdr:row>
      <xdr:rowOff>85725</xdr:rowOff>
    </xdr:from>
    <xdr:ext cx="1057275" cy="180975"/>
    <xdr:sp>
      <xdr:nvSpPr>
        <xdr:cNvPr id="1" name="TextBox 16"/>
        <xdr:cNvSpPr txBox="1">
          <a:spLocks noChangeArrowheads="1"/>
        </xdr:cNvSpPr>
      </xdr:nvSpPr>
      <xdr:spPr>
        <a:xfrm>
          <a:off x="409575" y="40957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Medlem af folkekirken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workbookViewId="0" topLeftCell="A254">
      <selection activeCell="C164" sqref="C164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7" width="10.7109375" style="1" customWidth="1"/>
    <col min="8" max="8" width="9.140625" style="1" customWidth="1"/>
    <col min="9" max="16384" width="8.421875" style="1" customWidth="1"/>
  </cols>
  <sheetData>
    <row r="1" spans="1:8" ht="12.75">
      <c r="A1" s="2" t="s">
        <v>22</v>
      </c>
      <c r="B1" s="2" t="s">
        <v>23</v>
      </c>
      <c r="C1" s="2" t="s">
        <v>24</v>
      </c>
      <c r="D1" s="2" t="s">
        <v>25</v>
      </c>
      <c r="E1" s="2" t="s">
        <v>24</v>
      </c>
      <c r="F1" s="2" t="s">
        <v>26</v>
      </c>
      <c r="G1" s="2" t="s">
        <v>27</v>
      </c>
      <c r="H1" s="2" t="s">
        <v>28</v>
      </c>
    </row>
    <row r="2" spans="1:8" ht="12.75">
      <c r="A2" s="1" t="s">
        <v>29</v>
      </c>
      <c r="C2" s="1" t="s">
        <v>30</v>
      </c>
      <c r="D2" s="1" t="s">
        <v>30</v>
      </c>
      <c r="E2" s="1" t="s">
        <v>31</v>
      </c>
      <c r="F2" s="1" t="s">
        <v>31</v>
      </c>
      <c r="G2" s="1" t="s">
        <v>31</v>
      </c>
      <c r="H2" s="1" t="s">
        <v>31</v>
      </c>
    </row>
    <row r="3" spans="5:7" ht="12.75">
      <c r="E3" s="82">
        <v>2004</v>
      </c>
      <c r="F3" s="82"/>
      <c r="G3" s="82"/>
    </row>
    <row r="5" spans="1:8" ht="12.75">
      <c r="A5" s="1" t="s">
        <v>32</v>
      </c>
      <c r="B5" s="1" t="s">
        <v>33</v>
      </c>
      <c r="C5" s="1">
        <v>165</v>
      </c>
      <c r="D5" s="1">
        <v>1</v>
      </c>
      <c r="E5" s="1">
        <v>20.6</v>
      </c>
      <c r="F5" s="1">
        <v>11.7</v>
      </c>
      <c r="G5" s="1">
        <v>0.71</v>
      </c>
      <c r="H5" s="1">
        <v>0</v>
      </c>
    </row>
    <row r="6" spans="1:8" ht="12.75">
      <c r="A6" s="1" t="s">
        <v>34</v>
      </c>
      <c r="B6" s="1" t="s">
        <v>35</v>
      </c>
      <c r="C6" s="1">
        <v>201</v>
      </c>
      <c r="D6" s="1">
        <v>2</v>
      </c>
      <c r="E6" s="1">
        <v>20.6</v>
      </c>
      <c r="F6" s="1">
        <v>11.6</v>
      </c>
      <c r="G6" s="1">
        <v>0.58</v>
      </c>
      <c r="H6" s="1">
        <v>0</v>
      </c>
    </row>
    <row r="7" spans="1:8" ht="12.75">
      <c r="A7" s="1" t="s">
        <v>36</v>
      </c>
      <c r="B7" s="1" t="s">
        <v>37</v>
      </c>
      <c r="C7" s="1">
        <v>801</v>
      </c>
      <c r="D7" s="1">
        <v>3</v>
      </c>
      <c r="E7" s="1">
        <v>21.5</v>
      </c>
      <c r="F7" s="1">
        <v>12</v>
      </c>
      <c r="G7" s="1">
        <v>1.3</v>
      </c>
      <c r="H7" s="1">
        <v>1</v>
      </c>
    </row>
    <row r="8" spans="1:8" ht="12.75">
      <c r="A8" s="1" t="s">
        <v>38</v>
      </c>
      <c r="B8" s="1" t="s">
        <v>39</v>
      </c>
      <c r="C8" s="1">
        <v>421</v>
      </c>
      <c r="D8" s="1">
        <v>4</v>
      </c>
      <c r="E8" s="1">
        <v>20.7</v>
      </c>
      <c r="F8" s="1">
        <v>12.4</v>
      </c>
      <c r="G8" s="1">
        <v>1.2</v>
      </c>
      <c r="H8" s="1">
        <v>0.6</v>
      </c>
    </row>
    <row r="9" spans="1:8" ht="12.75">
      <c r="A9" s="1" t="s">
        <v>40</v>
      </c>
      <c r="B9" s="1" t="s">
        <v>41</v>
      </c>
      <c r="C9" s="1">
        <v>501</v>
      </c>
      <c r="D9" s="1">
        <v>5</v>
      </c>
      <c r="E9" s="1">
        <v>22.4</v>
      </c>
      <c r="F9" s="1">
        <v>12</v>
      </c>
      <c r="G9" s="1">
        <v>1.07</v>
      </c>
      <c r="H9" s="1">
        <v>1.9</v>
      </c>
    </row>
    <row r="10" spans="1:8" ht="12.75">
      <c r="A10" s="1" t="s">
        <v>42</v>
      </c>
      <c r="B10" s="1" t="s">
        <v>43</v>
      </c>
      <c r="C10" s="1">
        <v>651</v>
      </c>
      <c r="D10" s="1">
        <v>6</v>
      </c>
      <c r="E10" s="1">
        <v>21.2</v>
      </c>
      <c r="F10" s="1">
        <v>12</v>
      </c>
      <c r="G10" s="1">
        <v>1.1</v>
      </c>
      <c r="H10" s="1">
        <v>0.7</v>
      </c>
    </row>
    <row r="11" spans="1:8" ht="12.75">
      <c r="A11" s="1" t="s">
        <v>44</v>
      </c>
      <c r="B11" s="1" t="s">
        <v>33</v>
      </c>
      <c r="C11" s="1">
        <v>151</v>
      </c>
      <c r="D11" s="1">
        <v>7</v>
      </c>
      <c r="E11" s="1">
        <v>21.1</v>
      </c>
      <c r="F11" s="1">
        <v>11.7</v>
      </c>
      <c r="G11" s="1">
        <v>0.67</v>
      </c>
      <c r="H11" s="1">
        <v>0.3</v>
      </c>
    </row>
    <row r="12" spans="1:8" ht="12.75">
      <c r="A12" s="1" t="s">
        <v>45</v>
      </c>
      <c r="B12" s="1" t="s">
        <v>46</v>
      </c>
      <c r="C12" s="1">
        <v>551</v>
      </c>
      <c r="D12" s="1">
        <v>8</v>
      </c>
      <c r="E12" s="1">
        <v>18.9</v>
      </c>
      <c r="F12" s="1">
        <v>12</v>
      </c>
      <c r="G12" s="1">
        <v>0.7</v>
      </c>
      <c r="H12" s="1">
        <v>0</v>
      </c>
    </row>
    <row r="13" spans="1:8" ht="12.75">
      <c r="A13" s="1" t="s">
        <v>47</v>
      </c>
      <c r="B13" s="1" t="s">
        <v>35</v>
      </c>
      <c r="C13" s="1">
        <v>205</v>
      </c>
      <c r="D13" s="1">
        <v>9</v>
      </c>
      <c r="E13" s="1">
        <v>19.5</v>
      </c>
      <c r="F13" s="1">
        <v>11.6</v>
      </c>
      <c r="G13" s="1">
        <v>0.4</v>
      </c>
      <c r="H13" s="1">
        <v>0</v>
      </c>
    </row>
    <row r="14" spans="1:8" ht="12.75">
      <c r="A14" s="1" t="s">
        <v>48</v>
      </c>
      <c r="B14" s="1" t="s">
        <v>49</v>
      </c>
      <c r="C14" s="1">
        <v>301</v>
      </c>
      <c r="D14" s="1">
        <v>10</v>
      </c>
      <c r="E14" s="1">
        <v>21.3</v>
      </c>
      <c r="F14" s="1">
        <v>12.4</v>
      </c>
      <c r="G14" s="1">
        <v>1.2</v>
      </c>
      <c r="H14" s="1">
        <v>1.2</v>
      </c>
    </row>
    <row r="15" spans="1:8" ht="12.75">
      <c r="A15" s="1" t="s">
        <v>50</v>
      </c>
      <c r="B15" s="1" t="s">
        <v>51</v>
      </c>
      <c r="C15" s="1">
        <v>761</v>
      </c>
      <c r="D15" s="1">
        <v>11</v>
      </c>
      <c r="E15" s="1">
        <v>20.9</v>
      </c>
      <c r="F15" s="1">
        <v>12.5</v>
      </c>
      <c r="G15" s="1">
        <v>0.9</v>
      </c>
      <c r="H15" s="1">
        <v>0.9</v>
      </c>
    </row>
    <row r="16" spans="1:8" ht="12.75">
      <c r="A16" s="1" t="s">
        <v>52</v>
      </c>
      <c r="B16" s="1" t="s">
        <v>46</v>
      </c>
      <c r="C16" s="1">
        <v>553</v>
      </c>
      <c r="D16" s="1">
        <v>12</v>
      </c>
      <c r="E16" s="1">
        <v>21</v>
      </c>
      <c r="F16" s="1">
        <v>12</v>
      </c>
      <c r="G16" s="1">
        <v>1.35</v>
      </c>
      <c r="H16" s="1">
        <v>0.5</v>
      </c>
    </row>
    <row r="17" spans="1:8" ht="12.75">
      <c r="A17" s="1" t="s">
        <v>53</v>
      </c>
      <c r="B17" s="1" t="s">
        <v>46</v>
      </c>
      <c r="C17" s="1">
        <v>555</v>
      </c>
      <c r="D17" s="1">
        <v>13</v>
      </c>
      <c r="E17" s="1">
        <v>20</v>
      </c>
      <c r="F17" s="1">
        <v>12</v>
      </c>
      <c r="G17" s="1">
        <v>1.1</v>
      </c>
      <c r="H17" s="1">
        <v>0</v>
      </c>
    </row>
    <row r="18" spans="1:8" ht="12.75">
      <c r="A18" s="1" t="s">
        <v>54</v>
      </c>
      <c r="B18" s="1" t="s">
        <v>39</v>
      </c>
      <c r="C18" s="1">
        <v>423</v>
      </c>
      <c r="D18" s="1">
        <v>14</v>
      </c>
      <c r="E18" s="1">
        <v>22.1</v>
      </c>
      <c r="F18" s="1">
        <v>12.4</v>
      </c>
      <c r="G18" s="1">
        <v>1.16</v>
      </c>
      <c r="H18" s="1">
        <v>2</v>
      </c>
    </row>
    <row r="19" spans="1:8" ht="12.75">
      <c r="A19" s="1" t="s">
        <v>55</v>
      </c>
      <c r="B19" s="1" t="s">
        <v>56</v>
      </c>
      <c r="C19" s="1">
        <v>400</v>
      </c>
      <c r="D19" s="1">
        <v>15</v>
      </c>
      <c r="E19" s="1">
        <v>33.6</v>
      </c>
      <c r="F19" s="1">
        <v>0</v>
      </c>
      <c r="G19" s="1">
        <v>0.93</v>
      </c>
      <c r="H19" s="1">
        <v>1.1</v>
      </c>
    </row>
    <row r="20" spans="1:8" ht="12.75">
      <c r="A20" s="1" t="s">
        <v>57</v>
      </c>
      <c r="B20" s="1" t="s">
        <v>41</v>
      </c>
      <c r="C20" s="1">
        <v>503</v>
      </c>
      <c r="D20" s="1">
        <v>16</v>
      </c>
      <c r="E20" s="1">
        <v>21.1</v>
      </c>
      <c r="F20" s="1">
        <v>12</v>
      </c>
      <c r="G20" s="1">
        <v>0.9</v>
      </c>
      <c r="H20" s="1">
        <v>0.6</v>
      </c>
    </row>
    <row r="21" spans="1:8" ht="12.75">
      <c r="A21" s="1" t="s">
        <v>58</v>
      </c>
      <c r="B21" s="1" t="s">
        <v>46</v>
      </c>
      <c r="C21" s="1">
        <v>557</v>
      </c>
      <c r="D21" s="1">
        <v>17</v>
      </c>
      <c r="E21" s="1">
        <v>20.4</v>
      </c>
      <c r="F21" s="1">
        <v>12</v>
      </c>
      <c r="G21" s="1">
        <v>1.03</v>
      </c>
      <c r="H21" s="1">
        <v>0</v>
      </c>
    </row>
    <row r="22" spans="1:8" ht="12.75">
      <c r="A22" s="1" t="s">
        <v>59</v>
      </c>
      <c r="B22" s="1" t="s">
        <v>60</v>
      </c>
      <c r="C22" s="1">
        <v>251</v>
      </c>
      <c r="D22" s="1">
        <v>18</v>
      </c>
      <c r="E22" s="1">
        <v>20.9</v>
      </c>
      <c r="F22" s="1">
        <v>11.5</v>
      </c>
      <c r="G22" s="1">
        <v>0.97</v>
      </c>
      <c r="H22" s="1">
        <v>0</v>
      </c>
    </row>
    <row r="23" spans="1:8" ht="12.75">
      <c r="A23" s="1" t="s">
        <v>61</v>
      </c>
      <c r="B23" s="1" t="s">
        <v>43</v>
      </c>
      <c r="C23" s="1">
        <v>653</v>
      </c>
      <c r="D23" s="1">
        <v>19</v>
      </c>
      <c r="E23" s="1">
        <v>19.9</v>
      </c>
      <c r="F23" s="1">
        <v>12</v>
      </c>
      <c r="G23" s="1">
        <v>1.02</v>
      </c>
      <c r="H23" s="1">
        <v>0</v>
      </c>
    </row>
    <row r="24" spans="1:8" ht="12.75">
      <c r="A24" s="1" t="s">
        <v>62</v>
      </c>
      <c r="B24" s="1" t="s">
        <v>41</v>
      </c>
      <c r="C24" s="1">
        <v>505</v>
      </c>
      <c r="D24" s="1">
        <v>20</v>
      </c>
      <c r="E24" s="1">
        <v>20.4</v>
      </c>
      <c r="F24" s="1">
        <v>12</v>
      </c>
      <c r="G24" s="1">
        <v>1.31</v>
      </c>
      <c r="H24" s="1">
        <v>0</v>
      </c>
    </row>
    <row r="25" spans="1:8" ht="12.75">
      <c r="A25" s="1" t="s">
        <v>63</v>
      </c>
      <c r="B25" s="1" t="s">
        <v>41</v>
      </c>
      <c r="C25" s="1">
        <v>507</v>
      </c>
      <c r="D25" s="1">
        <v>21</v>
      </c>
      <c r="E25" s="1">
        <v>21</v>
      </c>
      <c r="F25" s="1">
        <v>12</v>
      </c>
      <c r="G25" s="1">
        <v>1</v>
      </c>
      <c r="H25" s="1">
        <v>0.5</v>
      </c>
    </row>
    <row r="26" spans="1:8" ht="12.75">
      <c r="A26" s="1" t="s">
        <v>64</v>
      </c>
      <c r="B26" s="1" t="s">
        <v>39</v>
      </c>
      <c r="C26" s="1">
        <v>425</v>
      </c>
      <c r="D26" s="1">
        <v>22</v>
      </c>
      <c r="E26" s="1">
        <v>21.8</v>
      </c>
      <c r="F26" s="1">
        <v>12.4</v>
      </c>
      <c r="G26" s="1">
        <v>1.1</v>
      </c>
      <c r="H26" s="1">
        <v>1.7</v>
      </c>
    </row>
    <row r="27" spans="1:8" ht="12.75">
      <c r="A27" s="1" t="s">
        <v>65</v>
      </c>
      <c r="B27" s="1" t="s">
        <v>37</v>
      </c>
      <c r="C27" s="1">
        <v>803</v>
      </c>
      <c r="D27" s="1">
        <v>23</v>
      </c>
      <c r="E27" s="1">
        <v>22.3</v>
      </c>
      <c r="F27" s="1">
        <v>12</v>
      </c>
      <c r="G27" s="1">
        <v>1.22</v>
      </c>
      <c r="H27" s="1">
        <v>1.8</v>
      </c>
    </row>
    <row r="28" spans="1:8" ht="12.75">
      <c r="A28" s="1" t="s">
        <v>66</v>
      </c>
      <c r="B28" s="1" t="s">
        <v>67</v>
      </c>
      <c r="C28" s="1">
        <v>601</v>
      </c>
      <c r="D28" s="1">
        <v>24</v>
      </c>
      <c r="E28" s="1">
        <v>20.9</v>
      </c>
      <c r="F28" s="1">
        <v>11.4</v>
      </c>
      <c r="G28" s="1">
        <v>1.14</v>
      </c>
      <c r="H28" s="1">
        <v>0</v>
      </c>
    </row>
    <row r="29" spans="1:8" ht="12.75">
      <c r="A29" s="1" t="s">
        <v>68</v>
      </c>
      <c r="B29" s="1" t="s">
        <v>33</v>
      </c>
      <c r="C29" s="1">
        <v>153</v>
      </c>
      <c r="D29" s="1">
        <v>25</v>
      </c>
      <c r="E29" s="1">
        <v>20</v>
      </c>
      <c r="F29" s="1">
        <v>11.7</v>
      </c>
      <c r="G29" s="1">
        <v>0.77</v>
      </c>
      <c r="H29" s="1">
        <v>0</v>
      </c>
    </row>
    <row r="30" spans="1:8" ht="12.75">
      <c r="A30" s="1" t="s">
        <v>69</v>
      </c>
      <c r="B30" s="1" t="s">
        <v>37</v>
      </c>
      <c r="C30" s="1">
        <v>805</v>
      </c>
      <c r="D30" s="1">
        <v>26</v>
      </c>
      <c r="E30" s="1">
        <v>21.6</v>
      </c>
      <c r="F30" s="1">
        <v>12</v>
      </c>
      <c r="G30" s="1">
        <v>1.11</v>
      </c>
      <c r="H30" s="1">
        <v>1.1</v>
      </c>
    </row>
    <row r="31" spans="1:8" ht="12.75">
      <c r="A31" s="1" t="s">
        <v>70</v>
      </c>
      <c r="B31" s="1" t="s">
        <v>46</v>
      </c>
      <c r="C31" s="1">
        <v>559</v>
      </c>
      <c r="D31" s="1">
        <v>27</v>
      </c>
      <c r="E31" s="1">
        <v>20.6</v>
      </c>
      <c r="F31" s="1">
        <v>12</v>
      </c>
      <c r="G31" s="1">
        <v>0.92</v>
      </c>
      <c r="H31" s="1">
        <v>0.1</v>
      </c>
    </row>
    <row r="32" spans="1:8" ht="12.75">
      <c r="A32" s="1" t="s">
        <v>71</v>
      </c>
      <c r="B32" s="1" t="s">
        <v>67</v>
      </c>
      <c r="C32" s="1">
        <v>603</v>
      </c>
      <c r="D32" s="1">
        <v>28</v>
      </c>
      <c r="E32" s="1">
        <v>20.5</v>
      </c>
      <c r="F32" s="1">
        <v>11.4</v>
      </c>
      <c r="G32" s="1">
        <v>0.85</v>
      </c>
      <c r="H32" s="1">
        <v>0</v>
      </c>
    </row>
    <row r="33" spans="1:8" ht="12.75">
      <c r="A33" s="1" t="s">
        <v>72</v>
      </c>
      <c r="B33" s="1" t="s">
        <v>41</v>
      </c>
      <c r="C33" s="1">
        <v>509</v>
      </c>
      <c r="D33" s="1">
        <v>29</v>
      </c>
      <c r="E33" s="1">
        <v>21.2</v>
      </c>
      <c r="F33" s="1">
        <v>12</v>
      </c>
      <c r="G33" s="1">
        <v>1.28</v>
      </c>
      <c r="H33" s="1">
        <v>0.7</v>
      </c>
    </row>
    <row r="34" spans="1:8" ht="12.75">
      <c r="A34" s="1" t="s">
        <v>73</v>
      </c>
      <c r="B34" s="1" t="s">
        <v>49</v>
      </c>
      <c r="C34" s="1">
        <v>303</v>
      </c>
      <c r="D34" s="1">
        <v>30</v>
      </c>
      <c r="E34" s="1">
        <v>22</v>
      </c>
      <c r="F34" s="1">
        <v>12.4</v>
      </c>
      <c r="G34" s="1">
        <v>0.85</v>
      </c>
      <c r="H34" s="1">
        <v>1.9</v>
      </c>
    </row>
    <row r="35" spans="1:8" ht="12.75">
      <c r="A35" s="1" t="s">
        <v>74</v>
      </c>
      <c r="B35" s="1" t="s">
        <v>49</v>
      </c>
      <c r="C35" s="1">
        <v>305</v>
      </c>
      <c r="D35" s="1">
        <v>31</v>
      </c>
      <c r="E35" s="1">
        <v>22.5</v>
      </c>
      <c r="F35" s="1">
        <v>12.4</v>
      </c>
      <c r="G35" s="1">
        <v>0.85</v>
      </c>
      <c r="H35" s="1">
        <v>2.4</v>
      </c>
    </row>
    <row r="36" spans="1:8" ht="12.75">
      <c r="A36" s="1" t="s">
        <v>75</v>
      </c>
      <c r="B36" s="1" t="s">
        <v>33</v>
      </c>
      <c r="C36" s="1">
        <v>155</v>
      </c>
      <c r="D36" s="1">
        <v>32</v>
      </c>
      <c r="E36" s="1">
        <v>20.9</v>
      </c>
      <c r="F36" s="1">
        <v>11.7</v>
      </c>
      <c r="G36" s="1">
        <v>0.6</v>
      </c>
      <c r="H36" s="1">
        <v>0.1</v>
      </c>
    </row>
    <row r="37" spans="1:8" ht="12.75">
      <c r="A37" s="1" t="s">
        <v>76</v>
      </c>
      <c r="B37" s="1" t="s">
        <v>37</v>
      </c>
      <c r="C37" s="1">
        <v>807</v>
      </c>
      <c r="D37" s="1">
        <v>33</v>
      </c>
      <c r="E37" s="1">
        <v>21.7</v>
      </c>
      <c r="F37" s="1">
        <v>12</v>
      </c>
      <c r="G37" s="1">
        <v>1.05</v>
      </c>
      <c r="H37" s="1">
        <v>1.2</v>
      </c>
    </row>
    <row r="38" spans="1:8" ht="12.75">
      <c r="A38" s="1" t="s">
        <v>77</v>
      </c>
      <c r="B38" s="1" t="s">
        <v>78</v>
      </c>
      <c r="C38" s="1">
        <v>701</v>
      </c>
      <c r="D38" s="1">
        <v>34</v>
      </c>
      <c r="E38" s="1">
        <v>19.4</v>
      </c>
      <c r="F38" s="1">
        <v>11.6</v>
      </c>
      <c r="G38" s="1">
        <v>1.16</v>
      </c>
      <c r="H38" s="1">
        <v>0</v>
      </c>
    </row>
    <row r="39" spans="1:8" ht="12.75">
      <c r="A39" s="1" t="s">
        <v>79</v>
      </c>
      <c r="B39" s="1" t="s">
        <v>39</v>
      </c>
      <c r="C39" s="1">
        <v>427</v>
      </c>
      <c r="D39" s="1">
        <v>35</v>
      </c>
      <c r="E39" s="1">
        <v>22.2</v>
      </c>
      <c r="F39" s="1">
        <v>12.4</v>
      </c>
      <c r="G39" s="1">
        <v>1.25</v>
      </c>
      <c r="H39" s="1">
        <v>2.1</v>
      </c>
    </row>
    <row r="40" spans="1:8" ht="12.75">
      <c r="A40" s="1" t="s">
        <v>80</v>
      </c>
      <c r="B40" s="1" t="s">
        <v>67</v>
      </c>
      <c r="C40" s="1">
        <v>605</v>
      </c>
      <c r="D40" s="1">
        <v>36</v>
      </c>
      <c r="E40" s="1">
        <v>20.1</v>
      </c>
      <c r="F40" s="1">
        <v>11.4</v>
      </c>
      <c r="G40" s="1">
        <v>0.95</v>
      </c>
      <c r="H40" s="1">
        <v>0</v>
      </c>
    </row>
    <row r="41" spans="1:8" ht="12.75">
      <c r="A41" s="1" t="s">
        <v>81</v>
      </c>
      <c r="B41" s="1" t="s">
        <v>43</v>
      </c>
      <c r="C41" s="1">
        <v>655</v>
      </c>
      <c r="D41" s="1">
        <v>37</v>
      </c>
      <c r="E41" s="1">
        <v>21.2</v>
      </c>
      <c r="F41" s="1">
        <v>12</v>
      </c>
      <c r="G41" s="1">
        <v>1.2</v>
      </c>
      <c r="H41" s="1">
        <v>0.7</v>
      </c>
    </row>
    <row r="42" spans="1:8" ht="12.75">
      <c r="A42" s="1" t="s">
        <v>82</v>
      </c>
      <c r="B42" s="1" t="s">
        <v>39</v>
      </c>
      <c r="C42" s="1">
        <v>429</v>
      </c>
      <c r="D42" s="1">
        <v>38</v>
      </c>
      <c r="E42" s="1">
        <v>21.4</v>
      </c>
      <c r="F42" s="1">
        <v>12.4</v>
      </c>
      <c r="G42" s="1">
        <v>1.25</v>
      </c>
      <c r="H42" s="1">
        <v>1.3</v>
      </c>
    </row>
    <row r="43" spans="1:8" ht="12.75">
      <c r="A43" s="1" t="s">
        <v>83</v>
      </c>
      <c r="B43" s="1" t="s">
        <v>46</v>
      </c>
      <c r="C43" s="1">
        <v>561</v>
      </c>
      <c r="D43" s="1">
        <v>39</v>
      </c>
      <c r="E43" s="1">
        <v>21.2</v>
      </c>
      <c r="F43" s="1">
        <v>12</v>
      </c>
      <c r="G43" s="1">
        <v>0.65</v>
      </c>
      <c r="H43" s="1">
        <v>0.7</v>
      </c>
    </row>
    <row r="44" spans="1:8" ht="12.75">
      <c r="A44" s="1" t="s">
        <v>84</v>
      </c>
      <c r="B44" s="1" t="s">
        <v>85</v>
      </c>
      <c r="C44" s="1">
        <v>351</v>
      </c>
      <c r="D44" s="1">
        <v>40</v>
      </c>
      <c r="E44" s="1">
        <v>21.7</v>
      </c>
      <c r="F44" s="1">
        <v>12.5</v>
      </c>
      <c r="G44" s="1">
        <v>1.25</v>
      </c>
      <c r="H44" s="1">
        <v>1.7</v>
      </c>
    </row>
    <row r="45" spans="1:8" ht="12.75">
      <c r="A45" s="1" t="s">
        <v>86</v>
      </c>
      <c r="B45" s="1" t="s">
        <v>46</v>
      </c>
      <c r="C45" s="1">
        <v>563</v>
      </c>
      <c r="D45" s="1">
        <v>41</v>
      </c>
      <c r="E45" s="1">
        <v>18.5</v>
      </c>
      <c r="F45" s="1">
        <v>12</v>
      </c>
      <c r="G45" s="1">
        <v>1.2</v>
      </c>
      <c r="H45" s="1">
        <v>0</v>
      </c>
    </row>
    <row r="46" spans="1:8" ht="12.75">
      <c r="A46" s="1" t="s">
        <v>87</v>
      </c>
      <c r="B46" s="1" t="s">
        <v>37</v>
      </c>
      <c r="C46" s="1">
        <v>809</v>
      </c>
      <c r="D46" s="1">
        <v>42</v>
      </c>
      <c r="E46" s="1">
        <v>22</v>
      </c>
      <c r="F46" s="1">
        <v>12</v>
      </c>
      <c r="G46" s="1">
        <v>1.2</v>
      </c>
      <c r="H46" s="1">
        <v>1.5</v>
      </c>
    </row>
    <row r="47" spans="1:8" ht="12.75">
      <c r="A47" s="1" t="s">
        <v>88</v>
      </c>
      <c r="B47" s="1" t="s">
        <v>35</v>
      </c>
      <c r="C47" s="1">
        <v>207</v>
      </c>
      <c r="D47" s="1">
        <v>43</v>
      </c>
      <c r="E47" s="1">
        <v>22.8</v>
      </c>
      <c r="F47" s="1">
        <v>11.6</v>
      </c>
      <c r="G47" s="1">
        <v>0.68</v>
      </c>
      <c r="H47" s="1">
        <v>1.9</v>
      </c>
    </row>
    <row r="48" spans="1:8" ht="12.75">
      <c r="A48" s="1" t="s">
        <v>89</v>
      </c>
      <c r="B48" s="1" t="s">
        <v>51</v>
      </c>
      <c r="C48" s="1">
        <v>763</v>
      </c>
      <c r="D48" s="1">
        <v>44</v>
      </c>
      <c r="E48" s="1">
        <v>20.7</v>
      </c>
      <c r="F48" s="1">
        <v>12.5</v>
      </c>
      <c r="G48" s="1">
        <v>1.25</v>
      </c>
      <c r="H48" s="1">
        <v>0.7</v>
      </c>
    </row>
    <row r="49" spans="1:8" ht="12.75">
      <c r="A49" s="1" t="s">
        <v>90</v>
      </c>
      <c r="B49" s="1" t="s">
        <v>37</v>
      </c>
      <c r="C49" s="1">
        <v>811</v>
      </c>
      <c r="D49" s="1">
        <v>45</v>
      </c>
      <c r="E49" s="1">
        <v>22</v>
      </c>
      <c r="F49" s="1">
        <v>12</v>
      </c>
      <c r="G49" s="1">
        <v>1.35</v>
      </c>
      <c r="H49" s="1">
        <v>1.5</v>
      </c>
    </row>
    <row r="50" spans="1:8" ht="12.75">
      <c r="A50" s="1" t="s">
        <v>91</v>
      </c>
      <c r="B50" s="1" t="s">
        <v>85</v>
      </c>
      <c r="C50" s="1">
        <v>353</v>
      </c>
      <c r="D50" s="1">
        <v>46</v>
      </c>
      <c r="E50" s="1">
        <v>20.5</v>
      </c>
      <c r="F50" s="1">
        <v>12.5</v>
      </c>
      <c r="G50" s="1">
        <v>1.15</v>
      </c>
      <c r="H50" s="1">
        <v>0.5</v>
      </c>
    </row>
    <row r="51" spans="1:8" ht="12.75">
      <c r="A51" s="1" t="s">
        <v>92</v>
      </c>
      <c r="B51" s="1" t="s">
        <v>35</v>
      </c>
      <c r="C51" s="1">
        <v>208</v>
      </c>
      <c r="D51" s="1">
        <v>47</v>
      </c>
      <c r="E51" s="1">
        <v>20.1</v>
      </c>
      <c r="F51" s="1">
        <v>11.6</v>
      </c>
      <c r="G51" s="1">
        <v>0.54</v>
      </c>
      <c r="H51" s="1">
        <v>0</v>
      </c>
    </row>
    <row r="52" spans="1:8" ht="12.75">
      <c r="A52" s="1" t="s">
        <v>93</v>
      </c>
      <c r="B52" s="1" t="s">
        <v>67</v>
      </c>
      <c r="C52" s="1">
        <v>607</v>
      </c>
      <c r="D52" s="1">
        <v>48</v>
      </c>
      <c r="E52" s="1">
        <v>20.7</v>
      </c>
      <c r="F52" s="1">
        <v>11.4</v>
      </c>
      <c r="G52" s="1">
        <v>0.85</v>
      </c>
      <c r="H52" s="1">
        <v>0</v>
      </c>
    </row>
    <row r="53" spans="1:8" ht="12.75">
      <c r="A53" s="1" t="s">
        <v>94</v>
      </c>
      <c r="B53" s="1" t="s">
        <v>56</v>
      </c>
      <c r="C53" s="1">
        <v>147</v>
      </c>
      <c r="D53" s="1">
        <v>49</v>
      </c>
      <c r="E53" s="1">
        <v>31.2</v>
      </c>
      <c r="F53" s="1">
        <v>0</v>
      </c>
      <c r="G53" s="1">
        <v>0.45</v>
      </c>
      <c r="H53" s="1">
        <v>0</v>
      </c>
    </row>
    <row r="54" spans="1:8" ht="12.75">
      <c r="A54" s="1" t="s">
        <v>95</v>
      </c>
      <c r="B54" s="1" t="s">
        <v>37</v>
      </c>
      <c r="C54" s="1">
        <v>813</v>
      </c>
      <c r="D54" s="1">
        <v>50</v>
      </c>
      <c r="E54" s="1">
        <v>21.6</v>
      </c>
      <c r="F54" s="1">
        <v>12</v>
      </c>
      <c r="G54" s="1">
        <v>1</v>
      </c>
      <c r="H54" s="1">
        <v>1.1</v>
      </c>
    </row>
    <row r="55" spans="1:8" ht="12.75">
      <c r="A55" s="1" t="s">
        <v>96</v>
      </c>
      <c r="B55" s="1" t="s">
        <v>35</v>
      </c>
      <c r="C55" s="1">
        <v>209</v>
      </c>
      <c r="D55" s="1">
        <v>51</v>
      </c>
      <c r="E55" s="1">
        <v>20.8</v>
      </c>
      <c r="F55" s="1">
        <v>11.6</v>
      </c>
      <c r="G55" s="1">
        <v>0.85</v>
      </c>
      <c r="H55" s="1">
        <v>0</v>
      </c>
    </row>
    <row r="56" spans="1:8" ht="12.75">
      <c r="A56" s="1" t="s">
        <v>97</v>
      </c>
      <c r="B56" s="1" t="s">
        <v>35</v>
      </c>
      <c r="C56" s="1">
        <v>211</v>
      </c>
      <c r="D56" s="1">
        <v>52</v>
      </c>
      <c r="E56" s="1">
        <v>21.6</v>
      </c>
      <c r="F56" s="1">
        <v>11.6</v>
      </c>
      <c r="G56" s="1">
        <v>0.85</v>
      </c>
      <c r="H56" s="1">
        <v>0.7</v>
      </c>
    </row>
    <row r="57" spans="1:8" ht="12.75">
      <c r="A57" s="1" t="s">
        <v>98</v>
      </c>
      <c r="B57" s="1" t="s">
        <v>49</v>
      </c>
      <c r="C57" s="1">
        <v>307</v>
      </c>
      <c r="D57" s="1">
        <v>53</v>
      </c>
      <c r="E57" s="1">
        <v>22.5</v>
      </c>
      <c r="F57" s="1">
        <v>12.4</v>
      </c>
      <c r="G57" s="1">
        <v>1.2</v>
      </c>
      <c r="H57" s="1">
        <v>2.4</v>
      </c>
    </row>
    <row r="58" spans="1:8" ht="12.75">
      <c r="A58" s="1" t="s">
        <v>99</v>
      </c>
      <c r="B58" s="1" t="s">
        <v>39</v>
      </c>
      <c r="C58" s="1">
        <v>431</v>
      </c>
      <c r="D58" s="1">
        <v>54</v>
      </c>
      <c r="E58" s="1">
        <v>21.8</v>
      </c>
      <c r="F58" s="1">
        <v>12.4</v>
      </c>
      <c r="G58" s="1">
        <v>0.98</v>
      </c>
      <c r="H58" s="1">
        <v>1.7</v>
      </c>
    </row>
    <row r="59" spans="1:8" ht="12.75">
      <c r="A59" s="1" t="s">
        <v>100</v>
      </c>
      <c r="B59" s="1" t="s">
        <v>78</v>
      </c>
      <c r="C59" s="1">
        <v>703</v>
      </c>
      <c r="D59" s="1">
        <v>55</v>
      </c>
      <c r="E59" s="1">
        <v>20.9</v>
      </c>
      <c r="F59" s="1">
        <v>11.6</v>
      </c>
      <c r="G59" s="1">
        <v>1</v>
      </c>
      <c r="H59" s="1">
        <v>0</v>
      </c>
    </row>
    <row r="60" spans="1:8" ht="12.75">
      <c r="A60" s="1" t="s">
        <v>101</v>
      </c>
      <c r="B60" s="1" t="s">
        <v>67</v>
      </c>
      <c r="C60" s="1">
        <v>609</v>
      </c>
      <c r="D60" s="1">
        <v>56</v>
      </c>
      <c r="E60" s="1">
        <v>20.4</v>
      </c>
      <c r="F60" s="1">
        <v>11.4</v>
      </c>
      <c r="G60" s="1">
        <v>1.1</v>
      </c>
      <c r="H60" s="1">
        <v>0</v>
      </c>
    </row>
    <row r="61" spans="1:8" ht="12.75">
      <c r="A61" s="1" t="s">
        <v>102</v>
      </c>
      <c r="B61" s="1" t="s">
        <v>103</v>
      </c>
      <c r="C61" s="1">
        <v>999</v>
      </c>
      <c r="D61" s="1" t="s">
        <v>103</v>
      </c>
      <c r="E61" s="1">
        <v>22.1</v>
      </c>
      <c r="F61" s="1">
        <v>10.5</v>
      </c>
      <c r="G61" s="1">
        <v>0.7</v>
      </c>
      <c r="H61" s="1">
        <v>0.1</v>
      </c>
    </row>
    <row r="62" spans="1:8" ht="12.75">
      <c r="A62" s="1" t="s">
        <v>104</v>
      </c>
      <c r="B62" s="1" t="s">
        <v>33</v>
      </c>
      <c r="C62" s="1">
        <v>157</v>
      </c>
      <c r="D62" s="1">
        <v>57</v>
      </c>
      <c r="E62" s="1">
        <v>19.5</v>
      </c>
      <c r="F62" s="1">
        <v>11.7</v>
      </c>
      <c r="G62" s="1">
        <v>0.42</v>
      </c>
      <c r="H62" s="1">
        <v>0</v>
      </c>
    </row>
    <row r="63" spans="1:8" ht="12.75">
      <c r="A63" s="1" t="s">
        <v>105</v>
      </c>
      <c r="B63" s="1" t="s">
        <v>67</v>
      </c>
      <c r="C63" s="1">
        <v>611</v>
      </c>
      <c r="D63" s="1">
        <v>58</v>
      </c>
      <c r="E63" s="1">
        <v>21.5</v>
      </c>
      <c r="F63" s="1">
        <v>11.4</v>
      </c>
      <c r="G63" s="1">
        <v>1.18</v>
      </c>
      <c r="H63" s="1">
        <v>0.4</v>
      </c>
    </row>
    <row r="64" spans="1:8" ht="12.75">
      <c r="A64" s="1" t="s">
        <v>106</v>
      </c>
      <c r="B64" s="1" t="s">
        <v>78</v>
      </c>
      <c r="C64" s="1">
        <v>705</v>
      </c>
      <c r="D64" s="1">
        <v>59</v>
      </c>
      <c r="E64" s="1">
        <v>21</v>
      </c>
      <c r="F64" s="1">
        <v>11.6</v>
      </c>
      <c r="G64" s="1">
        <v>1.1</v>
      </c>
      <c r="H64" s="1">
        <v>0.1</v>
      </c>
    </row>
    <row r="65" spans="1:8" ht="12.75">
      <c r="A65" s="1" t="s">
        <v>107</v>
      </c>
      <c r="B65" s="1" t="s">
        <v>33</v>
      </c>
      <c r="C65" s="1">
        <v>159</v>
      </c>
      <c r="D65" s="1">
        <v>60</v>
      </c>
      <c r="E65" s="1">
        <v>20.3</v>
      </c>
      <c r="F65" s="1">
        <v>11.7</v>
      </c>
      <c r="G65" s="1">
        <v>0.73</v>
      </c>
      <c r="H65" s="1">
        <v>0</v>
      </c>
    </row>
    <row r="66" spans="1:8" ht="12.75">
      <c r="A66" s="1" t="s">
        <v>108</v>
      </c>
      <c r="B66" s="1" t="s">
        <v>39</v>
      </c>
      <c r="C66" s="1">
        <v>433</v>
      </c>
      <c r="D66" s="1">
        <v>61</v>
      </c>
      <c r="E66" s="1">
        <v>21.5</v>
      </c>
      <c r="F66" s="1">
        <v>12.4</v>
      </c>
      <c r="G66" s="1">
        <v>1.15</v>
      </c>
      <c r="H66" s="1">
        <v>1.4</v>
      </c>
    </row>
    <row r="67" spans="1:8" ht="12.75">
      <c r="A67" s="1" t="s">
        <v>109</v>
      </c>
      <c r="B67" s="1" t="s">
        <v>33</v>
      </c>
      <c r="C67" s="1">
        <v>161</v>
      </c>
      <c r="D67" s="1">
        <v>62</v>
      </c>
      <c r="E67" s="1">
        <v>19.9</v>
      </c>
      <c r="F67" s="1">
        <v>11.7</v>
      </c>
      <c r="G67" s="1">
        <v>0.6</v>
      </c>
      <c r="H67" s="1">
        <v>0</v>
      </c>
    </row>
    <row r="68" spans="1:8" ht="12.75">
      <c r="A68" s="1" t="s">
        <v>110</v>
      </c>
      <c r="B68" s="1" t="s">
        <v>41</v>
      </c>
      <c r="C68" s="1">
        <v>511</v>
      </c>
      <c r="D68" s="1">
        <v>63</v>
      </c>
      <c r="E68" s="1">
        <v>22.1</v>
      </c>
      <c r="F68" s="1">
        <v>12</v>
      </c>
      <c r="G68" s="1">
        <v>1</v>
      </c>
      <c r="H68" s="1">
        <v>1.6</v>
      </c>
    </row>
    <row r="69" spans="1:8" ht="12.75">
      <c r="A69" s="1" t="s">
        <v>111</v>
      </c>
      <c r="B69" s="1" t="s">
        <v>78</v>
      </c>
      <c r="C69" s="1">
        <v>707</v>
      </c>
      <c r="D69" s="1">
        <v>64</v>
      </c>
      <c r="E69" s="1">
        <v>21.5</v>
      </c>
      <c r="F69" s="1">
        <v>11.6</v>
      </c>
      <c r="G69" s="1">
        <v>0.87</v>
      </c>
      <c r="H69" s="1">
        <v>0.6</v>
      </c>
    </row>
    <row r="70" spans="1:8" ht="12.75">
      <c r="A70" s="1" t="s">
        <v>112</v>
      </c>
      <c r="B70" s="1" t="s">
        <v>60</v>
      </c>
      <c r="C70" s="1">
        <v>253</v>
      </c>
      <c r="D70" s="1">
        <v>65</v>
      </c>
      <c r="E70" s="1">
        <v>19.1</v>
      </c>
      <c r="F70" s="1">
        <v>11.5</v>
      </c>
      <c r="G70" s="1">
        <v>0.73</v>
      </c>
      <c r="H70" s="1">
        <v>0</v>
      </c>
    </row>
    <row r="71" spans="1:8" ht="12.75">
      <c r="A71" s="1" t="s">
        <v>113</v>
      </c>
      <c r="B71" s="1" t="s">
        <v>46</v>
      </c>
      <c r="C71" s="1">
        <v>565</v>
      </c>
      <c r="D71" s="1">
        <v>66</v>
      </c>
      <c r="E71" s="1">
        <v>20.7</v>
      </c>
      <c r="F71" s="1">
        <v>12</v>
      </c>
      <c r="G71" s="1">
        <v>0.96</v>
      </c>
      <c r="H71" s="1">
        <v>0.2</v>
      </c>
    </row>
    <row r="72" spans="1:8" ht="12.75">
      <c r="A72" s="1" t="s">
        <v>114</v>
      </c>
      <c r="B72" s="1" t="s">
        <v>35</v>
      </c>
      <c r="C72" s="1">
        <v>213</v>
      </c>
      <c r="D72" s="1">
        <v>67</v>
      </c>
      <c r="E72" s="1">
        <v>19.9</v>
      </c>
      <c r="F72" s="1">
        <v>11.6</v>
      </c>
      <c r="G72" s="1">
        <v>0.82</v>
      </c>
      <c r="H72" s="1">
        <v>0</v>
      </c>
    </row>
    <row r="73" spans="1:8" ht="12.75">
      <c r="A73" s="1" t="s">
        <v>115</v>
      </c>
      <c r="B73" s="1" t="s">
        <v>41</v>
      </c>
      <c r="C73" s="1">
        <v>513</v>
      </c>
      <c r="D73" s="1">
        <v>68</v>
      </c>
      <c r="E73" s="1">
        <v>19.9</v>
      </c>
      <c r="F73" s="1">
        <v>12</v>
      </c>
      <c r="G73" s="1">
        <v>1.08</v>
      </c>
      <c r="H73" s="1">
        <v>0</v>
      </c>
    </row>
    <row r="74" spans="1:8" ht="12.75">
      <c r="A74" s="1" t="s">
        <v>116</v>
      </c>
      <c r="B74" s="1" t="s">
        <v>39</v>
      </c>
      <c r="C74" s="1">
        <v>435</v>
      </c>
      <c r="D74" s="1">
        <v>69</v>
      </c>
      <c r="E74" s="1">
        <v>22</v>
      </c>
      <c r="F74" s="1">
        <v>12.4</v>
      </c>
      <c r="G74" s="1">
        <v>1.35</v>
      </c>
      <c r="H74" s="1">
        <v>1.9</v>
      </c>
    </row>
    <row r="75" spans="1:8" ht="12.75">
      <c r="A75" s="1" t="s">
        <v>117</v>
      </c>
      <c r="B75" s="1" t="s">
        <v>60</v>
      </c>
      <c r="C75" s="1">
        <v>255</v>
      </c>
      <c r="D75" s="1">
        <v>70</v>
      </c>
      <c r="E75" s="1">
        <v>19.9</v>
      </c>
      <c r="F75" s="1">
        <v>11.5</v>
      </c>
      <c r="G75" s="1">
        <v>0.7</v>
      </c>
      <c r="H75" s="1">
        <v>0</v>
      </c>
    </row>
    <row r="76" spans="1:8" ht="12.75">
      <c r="A76" s="1" t="s">
        <v>118</v>
      </c>
      <c r="B76" s="1" t="s">
        <v>49</v>
      </c>
      <c r="C76" s="1">
        <v>309</v>
      </c>
      <c r="D76" s="1">
        <v>71</v>
      </c>
      <c r="E76" s="1">
        <v>21</v>
      </c>
      <c r="F76" s="1">
        <v>12.4</v>
      </c>
      <c r="G76" s="1">
        <v>1.1</v>
      </c>
      <c r="H76" s="1">
        <v>0.9</v>
      </c>
    </row>
    <row r="77" spans="1:8" ht="12.75">
      <c r="A77" s="1" t="s">
        <v>119</v>
      </c>
      <c r="B77" s="1" t="s">
        <v>41</v>
      </c>
      <c r="C77" s="1">
        <v>515</v>
      </c>
      <c r="D77" s="1">
        <v>72</v>
      </c>
      <c r="E77" s="1">
        <v>22.3</v>
      </c>
      <c r="F77" s="1">
        <v>12</v>
      </c>
      <c r="G77" s="1">
        <v>0.92</v>
      </c>
      <c r="H77" s="1">
        <v>1.8</v>
      </c>
    </row>
    <row r="78" spans="1:8" ht="12.75">
      <c r="A78" s="1" t="s">
        <v>120</v>
      </c>
      <c r="B78" s="1" t="s">
        <v>78</v>
      </c>
      <c r="C78" s="1">
        <v>709</v>
      </c>
      <c r="D78" s="1">
        <v>73</v>
      </c>
      <c r="E78" s="1">
        <v>20.9</v>
      </c>
      <c r="F78" s="1">
        <v>11.6</v>
      </c>
      <c r="G78" s="1">
        <v>1.05</v>
      </c>
      <c r="H78" s="1">
        <v>0</v>
      </c>
    </row>
    <row r="79" spans="1:8" ht="12.75">
      <c r="A79" s="1" t="s">
        <v>121</v>
      </c>
      <c r="B79" s="1" t="s">
        <v>37</v>
      </c>
      <c r="C79" s="1">
        <v>815</v>
      </c>
      <c r="D79" s="1">
        <v>74</v>
      </c>
      <c r="E79" s="1">
        <v>20.6</v>
      </c>
      <c r="F79" s="1">
        <v>12</v>
      </c>
      <c r="G79" s="1">
        <v>1.1</v>
      </c>
      <c r="H79" s="1">
        <v>0.1</v>
      </c>
    </row>
    <row r="80" spans="1:8" ht="12.75">
      <c r="A80" s="1" t="s">
        <v>122</v>
      </c>
      <c r="B80" s="1" t="s">
        <v>37</v>
      </c>
      <c r="C80" s="1">
        <v>817</v>
      </c>
      <c r="D80" s="1">
        <v>75</v>
      </c>
      <c r="E80" s="1">
        <v>20.9</v>
      </c>
      <c r="F80" s="1">
        <v>12</v>
      </c>
      <c r="G80" s="1">
        <v>1.01</v>
      </c>
      <c r="H80" s="1">
        <v>0.4</v>
      </c>
    </row>
    <row r="81" spans="1:8" ht="12.75">
      <c r="A81" s="1" t="s">
        <v>123</v>
      </c>
      <c r="B81" s="1" t="s">
        <v>78</v>
      </c>
      <c r="C81" s="1">
        <v>711</v>
      </c>
      <c r="D81" s="1">
        <v>76</v>
      </c>
      <c r="E81" s="1">
        <v>21.1</v>
      </c>
      <c r="F81" s="1">
        <v>11.6</v>
      </c>
      <c r="G81" s="1">
        <v>1.17</v>
      </c>
      <c r="H81" s="1">
        <v>0.2</v>
      </c>
    </row>
    <row r="82" spans="1:8" ht="12.75">
      <c r="A82" s="1" t="s">
        <v>124</v>
      </c>
      <c r="B82" s="1" t="s">
        <v>51</v>
      </c>
      <c r="C82" s="1">
        <v>765</v>
      </c>
      <c r="D82" s="1">
        <v>77</v>
      </c>
      <c r="E82" s="1">
        <v>20.8</v>
      </c>
      <c r="F82" s="1">
        <v>12.5</v>
      </c>
      <c r="G82" s="1">
        <v>1.2</v>
      </c>
      <c r="H82" s="1">
        <v>0.8</v>
      </c>
    </row>
    <row r="83" spans="1:8" ht="12.75">
      <c r="A83" s="1" t="s">
        <v>125</v>
      </c>
      <c r="B83" s="1" t="s">
        <v>49</v>
      </c>
      <c r="C83" s="1">
        <v>311</v>
      </c>
      <c r="D83" s="1">
        <v>78</v>
      </c>
      <c r="E83" s="1">
        <v>21.6</v>
      </c>
      <c r="F83" s="1">
        <v>12.4</v>
      </c>
      <c r="G83" s="1">
        <v>1.25</v>
      </c>
      <c r="H83" s="1">
        <v>1.5</v>
      </c>
    </row>
    <row r="84" spans="1:8" ht="12.75">
      <c r="A84" s="1" t="s">
        <v>126</v>
      </c>
      <c r="B84" s="1" t="s">
        <v>49</v>
      </c>
      <c r="C84" s="1">
        <v>313</v>
      </c>
      <c r="D84" s="1">
        <v>79</v>
      </c>
      <c r="E84" s="1">
        <v>22.1</v>
      </c>
      <c r="F84" s="1">
        <v>12.4</v>
      </c>
      <c r="G84" s="1">
        <v>0.93</v>
      </c>
      <c r="H84" s="1">
        <v>2</v>
      </c>
    </row>
    <row r="85" spans="1:8" ht="12.75">
      <c r="A85" s="1" t="s">
        <v>127</v>
      </c>
      <c r="B85" s="1" t="s">
        <v>67</v>
      </c>
      <c r="C85" s="1">
        <v>613</v>
      </c>
      <c r="D85" s="1">
        <v>80</v>
      </c>
      <c r="E85" s="1">
        <v>19.8</v>
      </c>
      <c r="F85" s="1">
        <v>11.4</v>
      </c>
      <c r="G85" s="1">
        <v>1</v>
      </c>
      <c r="H85" s="1">
        <v>0</v>
      </c>
    </row>
    <row r="86" spans="1:8" ht="12.75">
      <c r="A86" s="1" t="s">
        <v>128</v>
      </c>
      <c r="B86" s="1" t="s">
        <v>46</v>
      </c>
      <c r="C86" s="1">
        <v>567</v>
      </c>
      <c r="D86" s="1">
        <v>81</v>
      </c>
      <c r="E86" s="1">
        <v>21</v>
      </c>
      <c r="F86" s="1">
        <v>12</v>
      </c>
      <c r="G86" s="1">
        <v>1.25</v>
      </c>
      <c r="H86" s="1">
        <v>0.5</v>
      </c>
    </row>
    <row r="87" spans="1:8" ht="12.75">
      <c r="A87" s="1" t="s">
        <v>129</v>
      </c>
      <c r="B87" s="1" t="s">
        <v>35</v>
      </c>
      <c r="C87" s="1">
        <v>215</v>
      </c>
      <c r="D87" s="1">
        <v>82</v>
      </c>
      <c r="E87" s="1">
        <v>19.6</v>
      </c>
      <c r="F87" s="1">
        <v>11.6</v>
      </c>
      <c r="G87" s="1">
        <v>0.85</v>
      </c>
      <c r="H87" s="1">
        <v>0</v>
      </c>
    </row>
    <row r="88" spans="1:8" ht="12.75">
      <c r="A88" s="1" t="s">
        <v>130</v>
      </c>
      <c r="B88" s="1" t="s">
        <v>35</v>
      </c>
      <c r="C88" s="1">
        <v>217</v>
      </c>
      <c r="D88" s="1">
        <v>83</v>
      </c>
      <c r="E88" s="1">
        <v>20.9</v>
      </c>
      <c r="F88" s="1">
        <v>11.6</v>
      </c>
      <c r="G88" s="1">
        <v>0.78</v>
      </c>
      <c r="H88" s="1">
        <v>0</v>
      </c>
    </row>
    <row r="89" spans="1:8" ht="12.75">
      <c r="A89" s="1" t="s">
        <v>131</v>
      </c>
      <c r="B89" s="1" t="s">
        <v>33</v>
      </c>
      <c r="C89" s="1">
        <v>163</v>
      </c>
      <c r="D89" s="1">
        <v>84</v>
      </c>
      <c r="E89" s="1">
        <v>19.9</v>
      </c>
      <c r="F89" s="1">
        <v>11.7</v>
      </c>
      <c r="G89" s="1">
        <v>0.73</v>
      </c>
      <c r="H89" s="1">
        <v>0</v>
      </c>
    </row>
    <row r="90" spans="1:8" ht="12.75">
      <c r="A90" s="1" t="s">
        <v>132</v>
      </c>
      <c r="B90" s="1" t="s">
        <v>43</v>
      </c>
      <c r="C90" s="1">
        <v>657</v>
      </c>
      <c r="D90" s="1">
        <v>85</v>
      </c>
      <c r="E90" s="1">
        <v>20.8</v>
      </c>
      <c r="F90" s="1">
        <v>12</v>
      </c>
      <c r="G90" s="1">
        <v>0.96</v>
      </c>
      <c r="H90" s="1">
        <v>0.3</v>
      </c>
    </row>
    <row r="91" spans="1:8" ht="12.75">
      <c r="A91" s="1" t="s">
        <v>133</v>
      </c>
      <c r="B91" s="1" t="s">
        <v>35</v>
      </c>
      <c r="C91" s="1">
        <v>219</v>
      </c>
      <c r="D91" s="1">
        <v>86</v>
      </c>
      <c r="E91" s="1">
        <v>21</v>
      </c>
      <c r="F91" s="1">
        <v>11.6</v>
      </c>
      <c r="G91" s="1">
        <v>0.66</v>
      </c>
      <c r="H91" s="1">
        <v>0.1</v>
      </c>
    </row>
    <row r="92" spans="1:8" ht="12.75">
      <c r="A92" s="1" t="s">
        <v>134</v>
      </c>
      <c r="B92" s="1" t="s">
        <v>78</v>
      </c>
      <c r="C92" s="1">
        <v>713</v>
      </c>
      <c r="D92" s="1">
        <v>87</v>
      </c>
      <c r="E92" s="1">
        <v>20.9</v>
      </c>
      <c r="F92" s="1">
        <v>11.6</v>
      </c>
      <c r="G92" s="1">
        <v>0.89</v>
      </c>
      <c r="H92" s="1">
        <v>0</v>
      </c>
    </row>
    <row r="93" spans="1:8" ht="12.75">
      <c r="A93" s="1" t="s">
        <v>135</v>
      </c>
      <c r="B93" s="1" t="s">
        <v>37</v>
      </c>
      <c r="C93" s="1">
        <v>819</v>
      </c>
      <c r="D93" s="1">
        <v>88</v>
      </c>
      <c r="E93" s="1">
        <v>20.8</v>
      </c>
      <c r="F93" s="1">
        <v>12</v>
      </c>
      <c r="G93" s="1">
        <v>1.2</v>
      </c>
      <c r="H93" s="1">
        <v>0.3</v>
      </c>
    </row>
    <row r="94" spans="1:8" ht="12.75">
      <c r="A94" s="1" t="s">
        <v>136</v>
      </c>
      <c r="B94" s="1" t="s">
        <v>37</v>
      </c>
      <c r="C94" s="1">
        <v>821</v>
      </c>
      <c r="D94" s="1">
        <v>89</v>
      </c>
      <c r="E94" s="1">
        <v>21.6</v>
      </c>
      <c r="F94" s="1">
        <v>12</v>
      </c>
      <c r="G94" s="1">
        <v>1</v>
      </c>
      <c r="H94" s="1">
        <v>1.1</v>
      </c>
    </row>
    <row r="95" spans="1:8" ht="12.75">
      <c r="A95" s="1" t="s">
        <v>137</v>
      </c>
      <c r="B95" s="1" t="s">
        <v>37</v>
      </c>
      <c r="C95" s="1">
        <v>823</v>
      </c>
      <c r="D95" s="1">
        <v>90</v>
      </c>
      <c r="E95" s="1">
        <v>20.5</v>
      </c>
      <c r="F95" s="1">
        <v>12</v>
      </c>
      <c r="G95" s="1">
        <v>1</v>
      </c>
      <c r="H95" s="1">
        <v>0</v>
      </c>
    </row>
    <row r="96" spans="1:8" ht="12.75">
      <c r="A96" s="1" t="s">
        <v>138</v>
      </c>
      <c r="B96" s="1" t="s">
        <v>49</v>
      </c>
      <c r="C96" s="1">
        <v>315</v>
      </c>
      <c r="D96" s="1">
        <v>91</v>
      </c>
      <c r="E96" s="1">
        <v>20.5</v>
      </c>
      <c r="F96" s="1">
        <v>12.4</v>
      </c>
      <c r="G96" s="1">
        <v>0.95</v>
      </c>
      <c r="H96" s="1">
        <v>0.4</v>
      </c>
    </row>
    <row r="97" spans="1:8" ht="12.75">
      <c r="A97" s="1" t="s">
        <v>139</v>
      </c>
      <c r="B97" s="1" t="s">
        <v>85</v>
      </c>
      <c r="C97" s="1">
        <v>355</v>
      </c>
      <c r="D97" s="1">
        <v>92</v>
      </c>
      <c r="E97" s="1">
        <v>22.2</v>
      </c>
      <c r="F97" s="1">
        <v>12.5</v>
      </c>
      <c r="G97" s="1">
        <v>1.25</v>
      </c>
      <c r="H97" s="1">
        <v>2.2</v>
      </c>
    </row>
    <row r="98" spans="1:8" ht="12.75">
      <c r="A98" s="1" t="s">
        <v>140</v>
      </c>
      <c r="B98" s="1" t="s">
        <v>85</v>
      </c>
      <c r="C98" s="1">
        <v>357</v>
      </c>
      <c r="D98" s="1">
        <v>93</v>
      </c>
      <c r="E98" s="1">
        <v>21.7</v>
      </c>
      <c r="F98" s="1">
        <v>12.5</v>
      </c>
      <c r="G98" s="1">
        <v>0.8</v>
      </c>
      <c r="H98" s="1">
        <v>1.7</v>
      </c>
    </row>
    <row r="99" spans="1:8" ht="12.75">
      <c r="A99" s="1" t="s">
        <v>141</v>
      </c>
      <c r="B99" s="1" t="s">
        <v>43</v>
      </c>
      <c r="C99" s="1">
        <v>659</v>
      </c>
      <c r="D99" s="1">
        <v>94</v>
      </c>
      <c r="E99" s="1">
        <v>16.5</v>
      </c>
      <c r="F99" s="1">
        <v>12</v>
      </c>
      <c r="G99" s="1">
        <v>1</v>
      </c>
      <c r="H99" s="1">
        <v>0</v>
      </c>
    </row>
    <row r="100" spans="1:8" ht="12.75">
      <c r="A100" s="1" t="s">
        <v>142</v>
      </c>
      <c r="B100" s="1" t="s">
        <v>43</v>
      </c>
      <c r="C100" s="1">
        <v>661</v>
      </c>
      <c r="D100" s="1">
        <v>95</v>
      </c>
      <c r="E100" s="1">
        <v>21.5</v>
      </c>
      <c r="F100" s="1">
        <v>12</v>
      </c>
      <c r="G100" s="1">
        <v>0.95</v>
      </c>
      <c r="H100" s="1">
        <v>1</v>
      </c>
    </row>
    <row r="101" spans="1:8" ht="12.75">
      <c r="A101" s="1" t="s">
        <v>143</v>
      </c>
      <c r="B101" s="1" t="s">
        <v>46</v>
      </c>
      <c r="C101" s="1">
        <v>569</v>
      </c>
      <c r="D101" s="1">
        <v>96</v>
      </c>
      <c r="E101" s="1">
        <v>20.9</v>
      </c>
      <c r="F101" s="1">
        <v>12</v>
      </c>
      <c r="G101" s="1">
        <v>1.3</v>
      </c>
      <c r="H101" s="1">
        <v>0.4</v>
      </c>
    </row>
    <row r="102" spans="1:8" ht="12.75">
      <c r="A102" s="1" t="s">
        <v>144</v>
      </c>
      <c r="B102" s="1" t="s">
        <v>67</v>
      </c>
      <c r="C102" s="1">
        <v>615</v>
      </c>
      <c r="D102" s="1">
        <v>97</v>
      </c>
      <c r="E102" s="1">
        <v>21.6</v>
      </c>
      <c r="F102" s="1">
        <v>11.4</v>
      </c>
      <c r="G102" s="1">
        <v>0.78</v>
      </c>
      <c r="H102" s="1">
        <v>0.5</v>
      </c>
    </row>
    <row r="103" spans="1:8" ht="12.75">
      <c r="A103" s="1" t="s">
        <v>145</v>
      </c>
      <c r="B103" s="1" t="s">
        <v>35</v>
      </c>
      <c r="C103" s="1">
        <v>221</v>
      </c>
      <c r="D103" s="1">
        <v>98</v>
      </c>
      <c r="E103" s="1">
        <v>21.7</v>
      </c>
      <c r="F103" s="1">
        <v>11.6</v>
      </c>
      <c r="G103" s="1">
        <v>0.77</v>
      </c>
      <c r="H103" s="1">
        <v>0.8</v>
      </c>
    </row>
    <row r="104" spans="1:8" ht="12.75">
      <c r="A104" s="1" t="s">
        <v>146</v>
      </c>
      <c r="B104" s="1" t="s">
        <v>60</v>
      </c>
      <c r="C104" s="1">
        <v>257</v>
      </c>
      <c r="D104" s="1">
        <v>99</v>
      </c>
      <c r="E104" s="1">
        <v>21</v>
      </c>
      <c r="F104" s="1">
        <v>11.5</v>
      </c>
      <c r="G104" s="1">
        <v>0.9</v>
      </c>
      <c r="H104" s="1">
        <v>0</v>
      </c>
    </row>
    <row r="105" spans="1:8" ht="12.75">
      <c r="A105" s="1" t="s">
        <v>147</v>
      </c>
      <c r="B105" s="1" t="s">
        <v>49</v>
      </c>
      <c r="C105" s="1">
        <v>317</v>
      </c>
      <c r="D105" s="1">
        <v>100</v>
      </c>
      <c r="E105" s="1">
        <v>22.2</v>
      </c>
      <c r="F105" s="1">
        <v>12.4</v>
      </c>
      <c r="G105" s="1">
        <v>1.15</v>
      </c>
      <c r="H105" s="1">
        <v>2.1</v>
      </c>
    </row>
    <row r="106" spans="1:8" ht="12.75">
      <c r="A106" s="1" t="s">
        <v>148</v>
      </c>
      <c r="B106" s="1" t="s">
        <v>33</v>
      </c>
      <c r="C106" s="1">
        <v>167</v>
      </c>
      <c r="D106" s="1">
        <v>101</v>
      </c>
      <c r="E106" s="1">
        <v>21.4</v>
      </c>
      <c r="F106" s="1">
        <v>11.7</v>
      </c>
      <c r="G106" s="1">
        <v>0.69</v>
      </c>
      <c r="H106" s="1">
        <v>0.6</v>
      </c>
    </row>
    <row r="107" spans="1:8" ht="12.75">
      <c r="A107" s="1" t="s">
        <v>149</v>
      </c>
      <c r="B107" s="1" t="s">
        <v>51</v>
      </c>
      <c r="C107" s="1">
        <v>767</v>
      </c>
      <c r="D107" s="1">
        <v>102</v>
      </c>
      <c r="E107" s="1">
        <v>20.9</v>
      </c>
      <c r="F107" s="1">
        <v>12.5</v>
      </c>
      <c r="G107" s="1">
        <v>1.05</v>
      </c>
      <c r="H107" s="1">
        <v>0.9</v>
      </c>
    </row>
    <row r="108" spans="1:8" ht="12.75">
      <c r="A108" s="1" t="s">
        <v>150</v>
      </c>
      <c r="B108" s="1" t="s">
        <v>41</v>
      </c>
      <c r="C108" s="1">
        <v>517</v>
      </c>
      <c r="D108" s="1">
        <v>103</v>
      </c>
      <c r="E108" s="1">
        <v>21.6</v>
      </c>
      <c r="F108" s="1">
        <v>12</v>
      </c>
      <c r="G108" s="1">
        <v>1.4</v>
      </c>
      <c r="H108" s="1">
        <v>1.1</v>
      </c>
    </row>
    <row r="109" spans="1:8" ht="12.75">
      <c r="A109" s="1" t="s">
        <v>151</v>
      </c>
      <c r="B109" s="1" t="s">
        <v>33</v>
      </c>
      <c r="C109" s="1">
        <v>169</v>
      </c>
      <c r="D109" s="1">
        <v>104</v>
      </c>
      <c r="E109" s="1">
        <v>20.6</v>
      </c>
      <c r="F109" s="1">
        <v>11.7</v>
      </c>
      <c r="G109" s="1">
        <v>0.8</v>
      </c>
      <c r="H109" s="1">
        <v>0</v>
      </c>
    </row>
    <row r="110" spans="1:8" ht="12.75">
      <c r="A110" s="1" t="s">
        <v>152</v>
      </c>
      <c r="B110" s="1" t="s">
        <v>85</v>
      </c>
      <c r="C110" s="1">
        <v>359</v>
      </c>
      <c r="D110" s="1">
        <v>105</v>
      </c>
      <c r="E110" s="1">
        <v>21.9</v>
      </c>
      <c r="F110" s="1">
        <v>12.5</v>
      </c>
      <c r="G110" s="1">
        <v>1.25</v>
      </c>
      <c r="H110" s="1">
        <v>1.9</v>
      </c>
    </row>
    <row r="111" spans="1:8" ht="12.75">
      <c r="A111" s="1" t="s">
        <v>153</v>
      </c>
      <c r="B111" s="1" t="s">
        <v>49</v>
      </c>
      <c r="C111" s="1">
        <v>319</v>
      </c>
      <c r="D111" s="1">
        <v>106</v>
      </c>
      <c r="E111" s="1">
        <v>20.5</v>
      </c>
      <c r="F111" s="1">
        <v>12.4</v>
      </c>
      <c r="G111" s="1">
        <v>1</v>
      </c>
      <c r="H111" s="1">
        <v>0.4</v>
      </c>
    </row>
    <row r="112" spans="1:8" ht="12.75">
      <c r="A112" s="1" t="s">
        <v>154</v>
      </c>
      <c r="B112" s="1" t="s">
        <v>78</v>
      </c>
      <c r="C112" s="1">
        <v>715</v>
      </c>
      <c r="D112" s="1">
        <v>107</v>
      </c>
      <c r="E112" s="1">
        <v>20.7</v>
      </c>
      <c r="F112" s="1">
        <v>11.6</v>
      </c>
      <c r="G112" s="1">
        <v>1.07</v>
      </c>
      <c r="H112" s="1">
        <v>0</v>
      </c>
    </row>
    <row r="113" spans="1:8" ht="12.75">
      <c r="A113" s="1" t="s">
        <v>155</v>
      </c>
      <c r="B113" s="1" t="s">
        <v>35</v>
      </c>
      <c r="C113" s="1">
        <v>223</v>
      </c>
      <c r="D113" s="1">
        <v>108</v>
      </c>
      <c r="E113" s="1">
        <v>18.5</v>
      </c>
      <c r="F113" s="1">
        <v>11.6</v>
      </c>
      <c r="G113" s="1">
        <v>0.52</v>
      </c>
      <c r="H113" s="1">
        <v>0</v>
      </c>
    </row>
    <row r="114" spans="1:8" ht="12.75">
      <c r="A114" s="1" t="s">
        <v>156</v>
      </c>
      <c r="B114" s="1" t="s">
        <v>39</v>
      </c>
      <c r="C114" s="1">
        <v>437</v>
      </c>
      <c r="D114" s="1">
        <v>109</v>
      </c>
      <c r="E114" s="1">
        <v>21.2</v>
      </c>
      <c r="F114" s="1">
        <v>12.4</v>
      </c>
      <c r="G114" s="1">
        <v>0.9</v>
      </c>
      <c r="H114" s="1">
        <v>1.1</v>
      </c>
    </row>
    <row r="115" spans="1:8" ht="12.75">
      <c r="A115" s="1" t="s">
        <v>157</v>
      </c>
      <c r="B115" s="1" t="s">
        <v>43</v>
      </c>
      <c r="C115" s="1">
        <v>663</v>
      </c>
      <c r="D115" s="1">
        <v>110</v>
      </c>
      <c r="E115" s="1">
        <v>20.8</v>
      </c>
      <c r="F115" s="1">
        <v>12</v>
      </c>
      <c r="G115" s="1">
        <v>0.89</v>
      </c>
      <c r="H115" s="1">
        <v>0.3</v>
      </c>
    </row>
    <row r="116" spans="1:8" ht="12.75">
      <c r="A116" s="1" t="s">
        <v>158</v>
      </c>
      <c r="B116" s="1" t="s">
        <v>33</v>
      </c>
      <c r="C116" s="1">
        <v>183</v>
      </c>
      <c r="D116" s="1">
        <v>111</v>
      </c>
      <c r="E116" s="1">
        <v>20.9</v>
      </c>
      <c r="F116" s="1">
        <v>11.7</v>
      </c>
      <c r="G116" s="1">
        <v>0.8</v>
      </c>
      <c r="H116" s="1">
        <v>0.1</v>
      </c>
    </row>
    <row r="117" spans="1:8" ht="12.75">
      <c r="A117" s="1" t="s">
        <v>159</v>
      </c>
      <c r="B117" s="1" t="s">
        <v>67</v>
      </c>
      <c r="C117" s="1">
        <v>617</v>
      </c>
      <c r="D117" s="1">
        <v>112</v>
      </c>
      <c r="E117" s="1">
        <v>22.5</v>
      </c>
      <c r="F117" s="1">
        <v>11.4</v>
      </c>
      <c r="G117" s="1">
        <v>1.17</v>
      </c>
      <c r="H117" s="1">
        <v>1.4</v>
      </c>
    </row>
    <row r="118" spans="1:8" ht="12.75">
      <c r="A118" s="1" t="s">
        <v>160</v>
      </c>
      <c r="B118" s="1" t="s">
        <v>49</v>
      </c>
      <c r="C118" s="1">
        <v>321</v>
      </c>
      <c r="D118" s="1">
        <v>113</v>
      </c>
      <c r="E118" s="1">
        <v>21.4</v>
      </c>
      <c r="F118" s="1">
        <v>12.4</v>
      </c>
      <c r="G118" s="1">
        <v>1.1</v>
      </c>
      <c r="H118" s="1">
        <v>1.3</v>
      </c>
    </row>
    <row r="119" spans="1:8" ht="12.75">
      <c r="A119" s="1" t="s">
        <v>161</v>
      </c>
      <c r="B119" s="1" t="s">
        <v>67</v>
      </c>
      <c r="C119" s="1">
        <v>619</v>
      </c>
      <c r="D119" s="1">
        <v>114</v>
      </c>
      <c r="E119" s="1">
        <v>18.9</v>
      </c>
      <c r="F119" s="1">
        <v>11.4</v>
      </c>
      <c r="G119" s="1">
        <v>1.22</v>
      </c>
      <c r="H119" s="1">
        <v>0</v>
      </c>
    </row>
    <row r="120" spans="1:8" ht="12.75">
      <c r="A120" s="1" t="s">
        <v>162</v>
      </c>
      <c r="B120" s="1" t="s">
        <v>35</v>
      </c>
      <c r="C120" s="1">
        <v>225</v>
      </c>
      <c r="D120" s="1">
        <v>115</v>
      </c>
      <c r="E120" s="1">
        <v>21.3</v>
      </c>
      <c r="F120" s="1">
        <v>11.6</v>
      </c>
      <c r="G120" s="1">
        <v>0.95</v>
      </c>
      <c r="H120" s="1">
        <v>0.4</v>
      </c>
    </row>
    <row r="121" spans="1:8" ht="12.75">
      <c r="A121" s="1" t="s">
        <v>163</v>
      </c>
      <c r="B121" s="1" t="s">
        <v>49</v>
      </c>
      <c r="C121" s="1">
        <v>323</v>
      </c>
      <c r="D121" s="1">
        <v>116</v>
      </c>
      <c r="E121" s="1">
        <v>20.2</v>
      </c>
      <c r="F121" s="1">
        <v>12.4</v>
      </c>
      <c r="G121" s="1">
        <v>0.88</v>
      </c>
      <c r="H121" s="1">
        <v>0.1</v>
      </c>
    </row>
    <row r="122" spans="1:8" ht="12.75">
      <c r="A122" s="1" t="s">
        <v>164</v>
      </c>
      <c r="B122" s="1" t="s">
        <v>35</v>
      </c>
      <c r="C122" s="1">
        <v>227</v>
      </c>
      <c r="D122" s="1">
        <v>117</v>
      </c>
      <c r="E122" s="1">
        <v>20.3</v>
      </c>
      <c r="F122" s="1">
        <v>11.6</v>
      </c>
      <c r="G122" s="1">
        <v>0.55</v>
      </c>
      <c r="H122" s="1">
        <v>0</v>
      </c>
    </row>
    <row r="123" spans="1:8" ht="12.75">
      <c r="A123" s="1" t="s">
        <v>165</v>
      </c>
      <c r="B123" s="1" t="s">
        <v>51</v>
      </c>
      <c r="C123" s="1">
        <v>769</v>
      </c>
      <c r="D123" s="1">
        <v>118</v>
      </c>
      <c r="E123" s="1">
        <v>21.2</v>
      </c>
      <c r="F123" s="1">
        <v>12.5</v>
      </c>
      <c r="G123" s="1">
        <v>0.55</v>
      </c>
      <c r="H123" s="1">
        <v>1.2</v>
      </c>
    </row>
    <row r="124" spans="1:8" ht="12.75">
      <c r="A124" s="1" t="s">
        <v>166</v>
      </c>
      <c r="B124" s="1" t="s">
        <v>39</v>
      </c>
      <c r="C124" s="1">
        <v>439</v>
      </c>
      <c r="D124" s="1">
        <v>119</v>
      </c>
      <c r="E124" s="1">
        <v>20.9</v>
      </c>
      <c r="F124" s="1">
        <v>12.4</v>
      </c>
      <c r="G124" s="1">
        <v>1.33</v>
      </c>
      <c r="H124" s="1">
        <v>0.8</v>
      </c>
    </row>
    <row r="125" spans="1:8" ht="12.75">
      <c r="A125" s="1" t="s">
        <v>167</v>
      </c>
      <c r="B125" s="1" t="s">
        <v>51</v>
      </c>
      <c r="C125" s="1">
        <v>771</v>
      </c>
      <c r="D125" s="1">
        <v>120</v>
      </c>
      <c r="E125" s="1">
        <v>20.6</v>
      </c>
      <c r="F125" s="1">
        <v>12.5</v>
      </c>
      <c r="G125" s="1">
        <v>1.14</v>
      </c>
      <c r="H125" s="1">
        <v>0.6</v>
      </c>
    </row>
    <row r="126" spans="1:8" ht="12.75">
      <c r="A126" s="1" t="s">
        <v>168</v>
      </c>
      <c r="B126" s="1" t="s">
        <v>67</v>
      </c>
      <c r="C126" s="1">
        <v>621</v>
      </c>
      <c r="D126" s="1">
        <v>121</v>
      </c>
      <c r="E126" s="1">
        <v>21.5</v>
      </c>
      <c r="F126" s="1">
        <v>11.4</v>
      </c>
      <c r="G126" s="1">
        <v>0.88</v>
      </c>
      <c r="H126" s="1">
        <v>0.4</v>
      </c>
    </row>
    <row r="127" spans="1:8" ht="12.75">
      <c r="A127" s="1" t="s">
        <v>169</v>
      </c>
      <c r="B127" s="1" t="s">
        <v>49</v>
      </c>
      <c r="C127" s="1">
        <v>325</v>
      </c>
      <c r="D127" s="1">
        <v>122</v>
      </c>
      <c r="E127" s="1">
        <v>21.9</v>
      </c>
      <c r="F127" s="1">
        <v>12.4</v>
      </c>
      <c r="G127" s="1">
        <v>0.8</v>
      </c>
      <c r="H127" s="1">
        <v>1.8</v>
      </c>
    </row>
    <row r="128" spans="1:8" ht="12.75">
      <c r="A128" s="1" t="s">
        <v>170</v>
      </c>
      <c r="B128" s="1" t="s">
        <v>56</v>
      </c>
      <c r="C128" s="1">
        <v>101</v>
      </c>
      <c r="D128" s="1">
        <v>123</v>
      </c>
      <c r="E128" s="1">
        <v>32.1</v>
      </c>
      <c r="F128" s="1">
        <v>0</v>
      </c>
      <c r="G128" s="1">
        <v>0.76</v>
      </c>
      <c r="H128" s="1">
        <v>0</v>
      </c>
    </row>
    <row r="129" spans="1:8" ht="12.75">
      <c r="A129" s="1" t="s">
        <v>171</v>
      </c>
      <c r="B129" s="1" t="s">
        <v>60</v>
      </c>
      <c r="C129" s="1">
        <v>259</v>
      </c>
      <c r="D129" s="1">
        <v>124</v>
      </c>
      <c r="E129" s="1">
        <v>20.7</v>
      </c>
      <c r="F129" s="1">
        <v>11.5</v>
      </c>
      <c r="G129" s="1">
        <v>0.9</v>
      </c>
      <c r="H129" s="1">
        <v>0</v>
      </c>
    </row>
    <row r="130" spans="1:8" ht="12.75">
      <c r="A130" s="1" t="s">
        <v>172</v>
      </c>
      <c r="B130" s="1" t="s">
        <v>85</v>
      </c>
      <c r="C130" s="1">
        <v>361</v>
      </c>
      <c r="D130" s="1">
        <v>125</v>
      </c>
      <c r="E130" s="1">
        <v>20.8</v>
      </c>
      <c r="F130" s="1">
        <v>12.5</v>
      </c>
      <c r="G130" s="1">
        <v>0.9</v>
      </c>
      <c r="H130" s="1">
        <v>0.8</v>
      </c>
    </row>
    <row r="131" spans="1:8" ht="12.75">
      <c r="A131" s="1" t="s">
        <v>173</v>
      </c>
      <c r="B131" s="1" t="s">
        <v>39</v>
      </c>
      <c r="C131" s="1">
        <v>441</v>
      </c>
      <c r="D131" s="1">
        <v>126</v>
      </c>
      <c r="E131" s="1">
        <v>20.9</v>
      </c>
      <c r="F131" s="1">
        <v>12.4</v>
      </c>
      <c r="G131" s="1">
        <v>0.9</v>
      </c>
      <c r="H131" s="1">
        <v>0.8</v>
      </c>
    </row>
    <row r="132" spans="1:8" ht="12.75">
      <c r="A132" s="1" t="s">
        <v>174</v>
      </c>
      <c r="B132" s="1" t="s">
        <v>78</v>
      </c>
      <c r="C132" s="1">
        <v>717</v>
      </c>
      <c r="D132" s="1">
        <v>127</v>
      </c>
      <c r="E132" s="1">
        <v>22.2</v>
      </c>
      <c r="F132" s="1">
        <v>11.6</v>
      </c>
      <c r="G132" s="1">
        <v>1.15</v>
      </c>
      <c r="H132" s="1">
        <v>1.3</v>
      </c>
    </row>
    <row r="133" spans="1:8" ht="12.75">
      <c r="A133" s="1" t="s">
        <v>175</v>
      </c>
      <c r="B133" s="1" t="s">
        <v>33</v>
      </c>
      <c r="C133" s="1">
        <v>171</v>
      </c>
      <c r="D133" s="1">
        <v>128</v>
      </c>
      <c r="E133" s="1">
        <v>20.9</v>
      </c>
      <c r="F133" s="1">
        <v>11.7</v>
      </c>
      <c r="G133" s="1">
        <v>0.6</v>
      </c>
      <c r="H133" s="1">
        <v>0.1</v>
      </c>
    </row>
    <row r="134" spans="1:8" ht="12.75">
      <c r="A134" s="1" t="s">
        <v>176</v>
      </c>
      <c r="B134" s="1" t="s">
        <v>60</v>
      </c>
      <c r="C134" s="1">
        <v>261</v>
      </c>
      <c r="D134" s="1">
        <v>129</v>
      </c>
      <c r="E134" s="1">
        <v>17.9</v>
      </c>
      <c r="F134" s="1">
        <v>11.5</v>
      </c>
      <c r="G134" s="1">
        <v>0.97</v>
      </c>
      <c r="H134" s="1">
        <v>0</v>
      </c>
    </row>
    <row r="135" spans="1:8" ht="12.75">
      <c r="A135" s="1" t="s">
        <v>177</v>
      </c>
      <c r="B135" s="1" t="s">
        <v>43</v>
      </c>
      <c r="C135" s="1">
        <v>665</v>
      </c>
      <c r="D135" s="1">
        <v>130</v>
      </c>
      <c r="E135" s="1">
        <v>20.9</v>
      </c>
      <c r="F135" s="1">
        <v>12</v>
      </c>
      <c r="G135" s="1">
        <v>1.22</v>
      </c>
      <c r="H135" s="1">
        <v>0.4</v>
      </c>
    </row>
    <row r="136" spans="1:8" ht="12.75">
      <c r="A136" s="1" t="s">
        <v>178</v>
      </c>
      <c r="B136" s="1" t="s">
        <v>67</v>
      </c>
      <c r="C136" s="1">
        <v>623</v>
      </c>
      <c r="D136" s="1">
        <v>131</v>
      </c>
      <c r="E136" s="1">
        <v>21.7</v>
      </c>
      <c r="F136" s="1">
        <v>11.4</v>
      </c>
      <c r="G136" s="1">
        <v>1.04</v>
      </c>
      <c r="H136" s="1">
        <v>0.6</v>
      </c>
    </row>
    <row r="137" spans="1:8" ht="12.75">
      <c r="A137" s="1" t="s">
        <v>179</v>
      </c>
      <c r="B137" s="1" t="s">
        <v>41</v>
      </c>
      <c r="C137" s="1">
        <v>519</v>
      </c>
      <c r="D137" s="1">
        <v>132</v>
      </c>
      <c r="E137" s="1">
        <v>21.8</v>
      </c>
      <c r="F137" s="1">
        <v>12</v>
      </c>
      <c r="G137" s="1">
        <v>0.99</v>
      </c>
      <c r="H137" s="1">
        <v>1.3</v>
      </c>
    </row>
    <row r="138" spans="1:8" ht="12.75">
      <c r="A138" s="1" t="s">
        <v>180</v>
      </c>
      <c r="B138" s="1" t="s">
        <v>33</v>
      </c>
      <c r="C138" s="1">
        <v>173</v>
      </c>
      <c r="D138" s="1">
        <v>133</v>
      </c>
      <c r="E138" s="1">
        <v>19.9</v>
      </c>
      <c r="F138" s="1">
        <v>11.7</v>
      </c>
      <c r="G138" s="1">
        <v>0.55</v>
      </c>
      <c r="H138" s="1">
        <v>0</v>
      </c>
    </row>
    <row r="139" spans="1:8" ht="12.75">
      <c r="A139" s="1" t="s">
        <v>181</v>
      </c>
      <c r="B139" s="1" t="s">
        <v>37</v>
      </c>
      <c r="C139" s="1">
        <v>825</v>
      </c>
      <c r="D139" s="1">
        <v>134</v>
      </c>
      <c r="E139" s="1">
        <v>22.4</v>
      </c>
      <c r="F139" s="1">
        <v>12</v>
      </c>
      <c r="G139" s="1">
        <v>1.2</v>
      </c>
      <c r="H139" s="1">
        <v>1.9</v>
      </c>
    </row>
    <row r="140" spans="1:8" ht="12.75">
      <c r="A140" s="1" t="s">
        <v>182</v>
      </c>
      <c r="B140" s="1" t="s">
        <v>37</v>
      </c>
      <c r="C140" s="1">
        <v>827</v>
      </c>
      <c r="D140" s="1">
        <v>135</v>
      </c>
      <c r="E140" s="1">
        <v>22.5</v>
      </c>
      <c r="F140" s="1">
        <v>12</v>
      </c>
      <c r="G140" s="1">
        <v>1.15</v>
      </c>
      <c r="H140" s="1">
        <v>2</v>
      </c>
    </row>
    <row r="141" spans="1:8" ht="12.75">
      <c r="A141" s="1" t="s">
        <v>183</v>
      </c>
      <c r="B141" s="1" t="s">
        <v>41</v>
      </c>
      <c r="C141" s="1">
        <v>521</v>
      </c>
      <c r="D141" s="1">
        <v>136</v>
      </c>
      <c r="E141" s="1">
        <v>20.3</v>
      </c>
      <c r="F141" s="1">
        <v>12</v>
      </c>
      <c r="G141" s="1">
        <v>1.3</v>
      </c>
      <c r="H141" s="1">
        <v>0</v>
      </c>
    </row>
    <row r="142" spans="1:8" ht="12.75">
      <c r="A142" s="1" t="s">
        <v>184</v>
      </c>
      <c r="B142" s="1" t="s">
        <v>37</v>
      </c>
      <c r="C142" s="1">
        <v>829</v>
      </c>
      <c r="D142" s="1">
        <v>137</v>
      </c>
      <c r="E142" s="1">
        <v>21.6</v>
      </c>
      <c r="F142" s="1">
        <v>12</v>
      </c>
      <c r="G142" s="1">
        <v>1.34</v>
      </c>
      <c r="H142" s="1">
        <v>1.1</v>
      </c>
    </row>
    <row r="143" spans="1:8" ht="12.75">
      <c r="A143" s="1" t="s">
        <v>185</v>
      </c>
      <c r="B143" s="1" t="s">
        <v>78</v>
      </c>
      <c r="C143" s="1">
        <v>719</v>
      </c>
      <c r="D143" s="1">
        <v>138</v>
      </c>
      <c r="E143" s="1">
        <v>21.9</v>
      </c>
      <c r="F143" s="1">
        <v>11.6</v>
      </c>
      <c r="G143" s="1">
        <v>1.2</v>
      </c>
      <c r="H143" s="1">
        <v>1</v>
      </c>
    </row>
    <row r="144" spans="1:8" ht="12.75">
      <c r="A144" s="1" t="s">
        <v>186</v>
      </c>
      <c r="B144" s="1" t="s">
        <v>85</v>
      </c>
      <c r="C144" s="1">
        <v>363</v>
      </c>
      <c r="D144" s="1">
        <v>139</v>
      </c>
      <c r="E144" s="1">
        <v>21.2</v>
      </c>
      <c r="F144" s="1">
        <v>12.5</v>
      </c>
      <c r="G144" s="1">
        <v>1.33</v>
      </c>
      <c r="H144" s="1">
        <v>1.2</v>
      </c>
    </row>
    <row r="145" spans="1:8" ht="12.75">
      <c r="A145" s="1" t="s">
        <v>187</v>
      </c>
      <c r="B145" s="1" t="s">
        <v>39</v>
      </c>
      <c r="C145" s="1">
        <v>443</v>
      </c>
      <c r="D145" s="1">
        <v>140</v>
      </c>
      <c r="E145" s="1">
        <v>20.8</v>
      </c>
      <c r="F145" s="1">
        <v>12.4</v>
      </c>
      <c r="G145" s="1">
        <v>1.15</v>
      </c>
      <c r="H145" s="1">
        <v>0.7</v>
      </c>
    </row>
    <row r="146" spans="1:8" ht="12.75">
      <c r="A146" s="1" t="s">
        <v>188</v>
      </c>
      <c r="B146" s="1" t="s">
        <v>39</v>
      </c>
      <c r="C146" s="1">
        <v>445</v>
      </c>
      <c r="D146" s="1">
        <v>141</v>
      </c>
      <c r="E146" s="1">
        <v>20.3</v>
      </c>
      <c r="F146" s="1">
        <v>12.4</v>
      </c>
      <c r="G146" s="1">
        <v>0.75</v>
      </c>
      <c r="H146" s="1">
        <v>0.2</v>
      </c>
    </row>
    <row r="147" spans="1:8" ht="12.75">
      <c r="A147" s="1" t="s">
        <v>189</v>
      </c>
      <c r="B147" s="1" t="s">
        <v>78</v>
      </c>
      <c r="C147" s="1">
        <v>721</v>
      </c>
      <c r="D147" s="1">
        <v>142</v>
      </c>
      <c r="E147" s="1">
        <v>21.5</v>
      </c>
      <c r="F147" s="1">
        <v>11.6</v>
      </c>
      <c r="G147" s="1">
        <v>1.05</v>
      </c>
      <c r="H147" s="1">
        <v>0.6</v>
      </c>
    </row>
    <row r="148" spans="1:8" ht="12.75">
      <c r="A148" s="1" t="s">
        <v>190</v>
      </c>
      <c r="B148" s="1" t="s">
        <v>51</v>
      </c>
      <c r="C148" s="1">
        <v>773</v>
      </c>
      <c r="D148" s="1">
        <v>143</v>
      </c>
      <c r="E148" s="1">
        <v>20.8</v>
      </c>
      <c r="F148" s="1">
        <v>12.5</v>
      </c>
      <c r="G148" s="1">
        <v>1.22</v>
      </c>
      <c r="H148" s="1">
        <v>0.8</v>
      </c>
    </row>
    <row r="149" spans="1:8" ht="12.75">
      <c r="A149" s="1" t="s">
        <v>191</v>
      </c>
      <c r="B149" s="1" t="s">
        <v>39</v>
      </c>
      <c r="C149" s="1">
        <v>447</v>
      </c>
      <c r="D149" s="1">
        <v>144</v>
      </c>
      <c r="E149" s="1">
        <v>21.6</v>
      </c>
      <c r="F149" s="1">
        <v>12.4</v>
      </c>
      <c r="G149" s="1">
        <v>0.58</v>
      </c>
      <c r="H149" s="1">
        <v>1.5</v>
      </c>
    </row>
    <row r="150" spans="1:8" ht="12.75">
      <c r="A150" s="1" t="s">
        <v>192</v>
      </c>
      <c r="B150" s="1" t="s">
        <v>51</v>
      </c>
      <c r="C150" s="1">
        <v>775</v>
      </c>
      <c r="D150" s="1">
        <v>145</v>
      </c>
      <c r="E150" s="1">
        <v>20.2</v>
      </c>
      <c r="F150" s="1">
        <v>12.5</v>
      </c>
      <c r="G150" s="1">
        <v>1.1</v>
      </c>
      <c r="H150" s="1">
        <v>0.2</v>
      </c>
    </row>
    <row r="151" spans="1:8" ht="12.75">
      <c r="A151" s="1" t="s">
        <v>193</v>
      </c>
      <c r="B151" s="1" t="s">
        <v>85</v>
      </c>
      <c r="C151" s="1">
        <v>365</v>
      </c>
      <c r="D151" s="1">
        <v>146</v>
      </c>
      <c r="E151" s="1">
        <v>21.5</v>
      </c>
      <c r="F151" s="1">
        <v>12.5</v>
      </c>
      <c r="G151" s="1">
        <v>1.24</v>
      </c>
      <c r="H151" s="1">
        <v>1.5</v>
      </c>
    </row>
    <row r="152" spans="1:8" ht="12.75">
      <c r="A152" s="1" t="s">
        <v>194</v>
      </c>
      <c r="B152" s="1" t="s">
        <v>85</v>
      </c>
      <c r="C152" s="1">
        <v>367</v>
      </c>
      <c r="D152" s="1">
        <v>147</v>
      </c>
      <c r="E152" s="1">
        <v>22.9</v>
      </c>
      <c r="F152" s="1">
        <v>12.5</v>
      </c>
      <c r="G152" s="1">
        <v>1.05</v>
      </c>
      <c r="H152" s="1">
        <v>2.9</v>
      </c>
    </row>
    <row r="153" spans="1:8" ht="12.75">
      <c r="A153" s="1" t="s">
        <v>195</v>
      </c>
      <c r="B153" s="1" t="s">
        <v>37</v>
      </c>
      <c r="C153" s="1">
        <v>831</v>
      </c>
      <c r="D153" s="1">
        <v>148</v>
      </c>
      <c r="E153" s="1">
        <v>21.4</v>
      </c>
      <c r="F153" s="1">
        <v>12</v>
      </c>
      <c r="G153" s="1">
        <v>1.23</v>
      </c>
      <c r="H153" s="1">
        <v>0.9</v>
      </c>
    </row>
    <row r="154" spans="1:8" ht="12.75">
      <c r="A154" s="1" t="s">
        <v>196</v>
      </c>
      <c r="B154" s="1" t="s">
        <v>41</v>
      </c>
      <c r="C154" s="1">
        <v>523</v>
      </c>
      <c r="D154" s="1">
        <v>149</v>
      </c>
      <c r="E154" s="1">
        <v>20.4</v>
      </c>
      <c r="F154" s="1">
        <v>12</v>
      </c>
      <c r="G154" s="1">
        <v>0.89</v>
      </c>
      <c r="H154" s="1">
        <v>0</v>
      </c>
    </row>
    <row r="155" spans="1:8" ht="12.75">
      <c r="A155" s="1" t="s">
        <v>197</v>
      </c>
      <c r="B155" s="1" t="s">
        <v>39</v>
      </c>
      <c r="C155" s="1">
        <v>449</v>
      </c>
      <c r="D155" s="1">
        <v>150</v>
      </c>
      <c r="E155" s="1">
        <v>23.2</v>
      </c>
      <c r="F155" s="1">
        <v>12.4</v>
      </c>
      <c r="G155" s="1">
        <v>1.1</v>
      </c>
      <c r="H155" s="1">
        <v>3.1</v>
      </c>
    </row>
    <row r="156" spans="1:8" ht="12.75">
      <c r="A156" s="1" t="s">
        <v>198</v>
      </c>
      <c r="B156" s="1" t="s">
        <v>85</v>
      </c>
      <c r="C156" s="1">
        <v>369</v>
      </c>
      <c r="D156" s="1">
        <v>151</v>
      </c>
      <c r="E156" s="1">
        <v>20.3</v>
      </c>
      <c r="F156" s="1">
        <v>12.5</v>
      </c>
      <c r="G156" s="1">
        <v>1.03</v>
      </c>
      <c r="H156" s="1">
        <v>0.3</v>
      </c>
    </row>
    <row r="157" spans="1:8" ht="12.75">
      <c r="A157" s="1" t="s">
        <v>199</v>
      </c>
      <c r="B157" s="1" t="s">
        <v>49</v>
      </c>
      <c r="C157" s="1">
        <v>327</v>
      </c>
      <c r="D157" s="1">
        <v>152</v>
      </c>
      <c r="E157" s="1">
        <v>21.7</v>
      </c>
      <c r="F157" s="1">
        <v>12.4</v>
      </c>
      <c r="G157" s="1">
        <v>1.05</v>
      </c>
      <c r="H157" s="1">
        <v>1.6</v>
      </c>
    </row>
    <row r="158" spans="1:8" ht="12.75">
      <c r="A158" s="1" t="s">
        <v>200</v>
      </c>
      <c r="B158" s="1" t="s">
        <v>85</v>
      </c>
      <c r="C158" s="1">
        <v>371</v>
      </c>
      <c r="D158" s="1">
        <v>153</v>
      </c>
      <c r="E158" s="1">
        <v>21.2</v>
      </c>
      <c r="F158" s="1">
        <v>12.5</v>
      </c>
      <c r="G158" s="1">
        <v>1.3</v>
      </c>
      <c r="H158" s="1">
        <v>1.2</v>
      </c>
    </row>
    <row r="159" spans="1:8" ht="12.75">
      <c r="A159" s="1" t="s">
        <v>201</v>
      </c>
      <c r="B159" s="1" t="s">
        <v>85</v>
      </c>
      <c r="C159" s="1">
        <v>373</v>
      </c>
      <c r="D159" s="1">
        <v>154</v>
      </c>
      <c r="E159" s="1">
        <v>20.1</v>
      </c>
      <c r="F159" s="1">
        <v>12.5</v>
      </c>
      <c r="G159" s="1">
        <v>0.97</v>
      </c>
      <c r="H159" s="1">
        <v>0.1</v>
      </c>
    </row>
    <row r="160" spans="1:8" ht="12.75">
      <c r="A160" s="1" t="s">
        <v>202</v>
      </c>
      <c r="B160" s="1" t="s">
        <v>37</v>
      </c>
      <c r="C160" s="1">
        <v>833</v>
      </c>
      <c r="D160" s="1">
        <v>155</v>
      </c>
      <c r="E160" s="1">
        <v>22</v>
      </c>
      <c r="F160" s="1">
        <v>12</v>
      </c>
      <c r="G160" s="1">
        <v>1.22</v>
      </c>
      <c r="H160" s="1">
        <v>1.5</v>
      </c>
    </row>
    <row r="161" spans="1:8" ht="12.75">
      <c r="A161" s="1" t="s">
        <v>203</v>
      </c>
      <c r="B161" s="1" t="s">
        <v>78</v>
      </c>
      <c r="C161" s="1">
        <v>723</v>
      </c>
      <c r="D161" s="1">
        <v>156</v>
      </c>
      <c r="E161" s="1">
        <v>22.2</v>
      </c>
      <c r="F161" s="1">
        <v>11.6</v>
      </c>
      <c r="G161" s="1">
        <v>1.25</v>
      </c>
      <c r="H161" s="1">
        <v>1.3</v>
      </c>
    </row>
    <row r="162" spans="1:8" ht="12.75">
      <c r="A162" s="1" t="s">
        <v>204</v>
      </c>
      <c r="B162" s="1" t="s">
        <v>85</v>
      </c>
      <c r="C162" s="1">
        <v>375</v>
      </c>
      <c r="D162" s="1">
        <v>157</v>
      </c>
      <c r="E162" s="1">
        <v>21.3</v>
      </c>
      <c r="F162" s="1">
        <v>12.5</v>
      </c>
      <c r="G162" s="1">
        <v>1.3</v>
      </c>
      <c r="H162" s="1">
        <v>1.3</v>
      </c>
    </row>
    <row r="163" spans="1:8" ht="12.75">
      <c r="A163" s="1" t="s">
        <v>205</v>
      </c>
      <c r="B163" s="1" t="s">
        <v>78</v>
      </c>
      <c r="C163" s="1">
        <v>725</v>
      </c>
      <c r="D163" s="1">
        <v>158</v>
      </c>
      <c r="E163" s="1">
        <v>21.9</v>
      </c>
      <c r="F163" s="1">
        <v>11.6</v>
      </c>
      <c r="G163" s="1">
        <v>1.25</v>
      </c>
      <c r="H163" s="1">
        <v>1</v>
      </c>
    </row>
    <row r="164" spans="1:8" ht="12.75">
      <c r="A164" s="1" t="s">
        <v>206</v>
      </c>
      <c r="B164" s="1" t="s">
        <v>41</v>
      </c>
      <c r="C164" s="1">
        <v>525</v>
      </c>
      <c r="D164" s="1">
        <v>159</v>
      </c>
      <c r="E164" s="1">
        <v>21.8</v>
      </c>
      <c r="F164" s="1">
        <v>12</v>
      </c>
      <c r="G164" s="1">
        <v>1.12</v>
      </c>
      <c r="H164" s="1">
        <v>1.3</v>
      </c>
    </row>
    <row r="165" spans="1:8" ht="12.75">
      <c r="A165" s="1" t="s">
        <v>207</v>
      </c>
      <c r="B165" s="1" t="s">
        <v>67</v>
      </c>
      <c r="C165" s="1">
        <v>625</v>
      </c>
      <c r="D165" s="1">
        <v>160</v>
      </c>
      <c r="E165" s="1">
        <v>21.6</v>
      </c>
      <c r="F165" s="1">
        <v>11.4</v>
      </c>
      <c r="G165" s="1">
        <v>1.08</v>
      </c>
      <c r="H165" s="1">
        <v>0.5</v>
      </c>
    </row>
    <row r="166" spans="1:8" ht="12.75">
      <c r="A166" s="1" t="s">
        <v>208</v>
      </c>
      <c r="B166" s="1" t="s">
        <v>39</v>
      </c>
      <c r="C166" s="1">
        <v>451</v>
      </c>
      <c r="D166" s="1">
        <v>161</v>
      </c>
      <c r="E166" s="1">
        <v>21.2</v>
      </c>
      <c r="F166" s="1">
        <v>12.4</v>
      </c>
      <c r="G166" s="1">
        <v>1.21</v>
      </c>
      <c r="H166" s="1">
        <v>1.1</v>
      </c>
    </row>
    <row r="167" spans="1:8" ht="12.75">
      <c r="A167" s="1" t="s">
        <v>209</v>
      </c>
      <c r="B167" s="1" t="s">
        <v>78</v>
      </c>
      <c r="C167" s="1">
        <v>727</v>
      </c>
      <c r="D167" s="1">
        <v>162</v>
      </c>
      <c r="E167" s="1">
        <v>20.1</v>
      </c>
      <c r="F167" s="1">
        <v>11.6</v>
      </c>
      <c r="G167" s="1">
        <v>1</v>
      </c>
      <c r="H167" s="1">
        <v>0</v>
      </c>
    </row>
    <row r="168" spans="1:8" ht="12.75">
      <c r="A168" s="1" t="s">
        <v>210</v>
      </c>
      <c r="B168" s="1" t="s">
        <v>39</v>
      </c>
      <c r="C168" s="1">
        <v>461</v>
      </c>
      <c r="D168" s="1">
        <v>163</v>
      </c>
      <c r="E168" s="1">
        <v>21.3</v>
      </c>
      <c r="F168" s="1">
        <v>12.4</v>
      </c>
      <c r="G168" s="1">
        <v>0.68</v>
      </c>
      <c r="H168" s="1">
        <v>1.2</v>
      </c>
    </row>
    <row r="169" spans="1:8" ht="12.75">
      <c r="A169" s="1" t="s">
        <v>211</v>
      </c>
      <c r="B169" s="1" t="s">
        <v>39</v>
      </c>
      <c r="C169" s="1">
        <v>471</v>
      </c>
      <c r="D169" s="1">
        <v>164</v>
      </c>
      <c r="E169" s="1">
        <v>21.4</v>
      </c>
      <c r="F169" s="1">
        <v>12.4</v>
      </c>
      <c r="G169" s="1">
        <v>1.15</v>
      </c>
      <c r="H169" s="1">
        <v>1.3</v>
      </c>
    </row>
    <row r="170" spans="1:8" ht="12.75">
      <c r="A170" s="1" t="s">
        <v>212</v>
      </c>
      <c r="B170" s="1" t="s">
        <v>37</v>
      </c>
      <c r="C170" s="1">
        <v>835</v>
      </c>
      <c r="D170" s="1">
        <v>165</v>
      </c>
      <c r="E170" s="1">
        <v>20.8</v>
      </c>
      <c r="F170" s="1">
        <v>12</v>
      </c>
      <c r="G170" s="1">
        <v>1.15</v>
      </c>
      <c r="H170" s="1">
        <v>0.3</v>
      </c>
    </row>
    <row r="171" spans="1:8" ht="12.75">
      <c r="A171" s="1" t="s">
        <v>213</v>
      </c>
      <c r="B171" s="1" t="s">
        <v>85</v>
      </c>
      <c r="C171" s="1">
        <v>377</v>
      </c>
      <c r="D171" s="1">
        <v>166</v>
      </c>
      <c r="E171" s="1">
        <v>20.8</v>
      </c>
      <c r="F171" s="1">
        <v>12.5</v>
      </c>
      <c r="G171" s="1">
        <v>1.17</v>
      </c>
      <c r="H171" s="1">
        <v>0.8</v>
      </c>
    </row>
    <row r="172" spans="1:8" ht="12.75">
      <c r="A172" s="1" t="s">
        <v>214</v>
      </c>
      <c r="B172" s="1" t="s">
        <v>78</v>
      </c>
      <c r="C172" s="1">
        <v>729</v>
      </c>
      <c r="D172" s="1">
        <v>167</v>
      </c>
      <c r="E172" s="1">
        <v>21.5</v>
      </c>
      <c r="F172" s="1">
        <v>11.6</v>
      </c>
      <c r="G172" s="1">
        <v>1.13</v>
      </c>
      <c r="H172" s="1">
        <v>0.6</v>
      </c>
    </row>
    <row r="173" spans="1:8" ht="12.75">
      <c r="A173" s="1" t="s">
        <v>215</v>
      </c>
      <c r="B173" s="1" t="s">
        <v>60</v>
      </c>
      <c r="C173" s="1">
        <v>263</v>
      </c>
      <c r="D173" s="1">
        <v>168</v>
      </c>
      <c r="E173" s="1">
        <v>19.7</v>
      </c>
      <c r="F173" s="1">
        <v>11.5</v>
      </c>
      <c r="G173" s="1">
        <v>0.94</v>
      </c>
      <c r="H173" s="1">
        <v>0</v>
      </c>
    </row>
    <row r="174" spans="1:8" ht="12.75">
      <c r="A174" s="1" t="s">
        <v>216</v>
      </c>
      <c r="B174" s="1" t="s">
        <v>78</v>
      </c>
      <c r="C174" s="1">
        <v>731</v>
      </c>
      <c r="D174" s="1">
        <v>169</v>
      </c>
      <c r="E174" s="1">
        <v>21.6</v>
      </c>
      <c r="F174" s="1">
        <v>11.6</v>
      </c>
      <c r="G174" s="1">
        <v>0.75</v>
      </c>
      <c r="H174" s="1">
        <v>0.7</v>
      </c>
    </row>
    <row r="175" spans="1:8" ht="12.75">
      <c r="A175" s="1" t="s">
        <v>217</v>
      </c>
      <c r="B175" s="1" t="s">
        <v>85</v>
      </c>
      <c r="C175" s="1">
        <v>379</v>
      </c>
      <c r="D175" s="1">
        <v>170</v>
      </c>
      <c r="E175" s="1">
        <v>22.5</v>
      </c>
      <c r="F175" s="1">
        <v>12.5</v>
      </c>
      <c r="G175" s="1">
        <v>1.2</v>
      </c>
      <c r="H175" s="1">
        <v>2.5</v>
      </c>
    </row>
    <row r="176" spans="1:8" ht="12.75">
      <c r="A176" s="1" t="s">
        <v>218</v>
      </c>
      <c r="B176" s="1" t="s">
        <v>46</v>
      </c>
      <c r="C176" s="1">
        <v>571</v>
      </c>
      <c r="D176" s="1">
        <v>171</v>
      </c>
      <c r="E176" s="1">
        <v>20.8</v>
      </c>
      <c r="F176" s="1">
        <v>12</v>
      </c>
      <c r="G176" s="1">
        <v>1.15</v>
      </c>
      <c r="H176" s="1">
        <v>0.3</v>
      </c>
    </row>
    <row r="177" spans="1:8" ht="12.75">
      <c r="A177" s="1" t="s">
        <v>219</v>
      </c>
      <c r="B177" s="1" t="s">
        <v>39</v>
      </c>
      <c r="C177" s="1">
        <v>473</v>
      </c>
      <c r="D177" s="1">
        <v>172</v>
      </c>
      <c r="E177" s="1">
        <v>21.8</v>
      </c>
      <c r="F177" s="1">
        <v>12.4</v>
      </c>
      <c r="G177" s="1">
        <v>1.25</v>
      </c>
      <c r="H177" s="1">
        <v>1.7</v>
      </c>
    </row>
    <row r="178" spans="1:8" ht="12.75">
      <c r="A178" s="1" t="s">
        <v>220</v>
      </c>
      <c r="B178" s="1" t="s">
        <v>43</v>
      </c>
      <c r="C178" s="1">
        <v>667</v>
      </c>
      <c r="D178" s="1">
        <v>173</v>
      </c>
      <c r="E178" s="1">
        <v>19.9</v>
      </c>
      <c r="F178" s="1">
        <v>12</v>
      </c>
      <c r="G178" s="1">
        <v>1.15</v>
      </c>
      <c r="H178" s="1">
        <v>0</v>
      </c>
    </row>
    <row r="179" spans="1:8" ht="12.75">
      <c r="A179" s="1" t="s">
        <v>221</v>
      </c>
      <c r="B179" s="1" t="s">
        <v>49</v>
      </c>
      <c r="C179" s="1">
        <v>329</v>
      </c>
      <c r="D179" s="1">
        <v>174</v>
      </c>
      <c r="E179" s="1">
        <v>21.5</v>
      </c>
      <c r="F179" s="1">
        <v>12.4</v>
      </c>
      <c r="G179" s="1">
        <v>1</v>
      </c>
      <c r="H179" s="1">
        <v>1.4</v>
      </c>
    </row>
    <row r="180" spans="1:8" ht="12.75">
      <c r="A180" s="1" t="s">
        <v>222</v>
      </c>
      <c r="B180" s="1" t="s">
        <v>78</v>
      </c>
      <c r="C180" s="1">
        <v>733</v>
      </c>
      <c r="D180" s="1">
        <v>175</v>
      </c>
      <c r="E180" s="1">
        <v>21.3</v>
      </c>
      <c r="F180" s="1">
        <v>11.6</v>
      </c>
      <c r="G180" s="1">
        <v>0.93</v>
      </c>
      <c r="H180" s="1">
        <v>0.4</v>
      </c>
    </row>
    <row r="181" spans="1:8" ht="12.75">
      <c r="A181" s="1" t="s">
        <v>223</v>
      </c>
      <c r="B181" s="1" t="s">
        <v>60</v>
      </c>
      <c r="C181" s="1">
        <v>265</v>
      </c>
      <c r="D181" s="1">
        <v>176</v>
      </c>
      <c r="E181" s="1">
        <v>20.4</v>
      </c>
      <c r="F181" s="1">
        <v>11.5</v>
      </c>
      <c r="G181" s="1">
        <v>0.87</v>
      </c>
      <c r="H181" s="1">
        <v>0</v>
      </c>
    </row>
    <row r="182" spans="1:8" ht="12.75">
      <c r="A182" s="1" t="s">
        <v>224</v>
      </c>
      <c r="B182" s="1" t="s">
        <v>78</v>
      </c>
      <c r="C182" s="1">
        <v>735</v>
      </c>
      <c r="D182" s="1">
        <v>177</v>
      </c>
      <c r="E182" s="1">
        <v>22</v>
      </c>
      <c r="F182" s="1">
        <v>11.6</v>
      </c>
      <c r="G182" s="1">
        <v>1.18</v>
      </c>
      <c r="H182" s="1">
        <v>1.1</v>
      </c>
    </row>
    <row r="183" spans="1:8" ht="12.75">
      <c r="A183" s="1" t="s">
        <v>225</v>
      </c>
      <c r="B183" s="1" t="s">
        <v>85</v>
      </c>
      <c r="C183" s="1">
        <v>381</v>
      </c>
      <c r="D183" s="1">
        <v>178</v>
      </c>
      <c r="E183" s="1">
        <v>21.2</v>
      </c>
      <c r="F183" s="1">
        <v>12.5</v>
      </c>
      <c r="G183" s="1">
        <v>1.25</v>
      </c>
      <c r="H183" s="1">
        <v>1.2</v>
      </c>
    </row>
    <row r="184" spans="1:8" ht="12.75">
      <c r="A184" s="1" t="s">
        <v>226</v>
      </c>
      <c r="B184" s="1" t="s">
        <v>39</v>
      </c>
      <c r="C184" s="1">
        <v>475</v>
      </c>
      <c r="D184" s="1">
        <v>179</v>
      </c>
      <c r="E184" s="1">
        <v>22.9</v>
      </c>
      <c r="F184" s="1">
        <v>12.4</v>
      </c>
      <c r="G184" s="1">
        <v>1.21</v>
      </c>
      <c r="H184" s="1">
        <v>2.8</v>
      </c>
    </row>
    <row r="185" spans="1:8" ht="12.75">
      <c r="A185" s="1" t="s">
        <v>227</v>
      </c>
      <c r="B185" s="1" t="s">
        <v>78</v>
      </c>
      <c r="C185" s="1">
        <v>737</v>
      </c>
      <c r="D185" s="1">
        <v>180</v>
      </c>
      <c r="E185" s="1">
        <v>20.8</v>
      </c>
      <c r="F185" s="1">
        <v>11.6</v>
      </c>
      <c r="G185" s="1">
        <v>0.9</v>
      </c>
      <c r="H185" s="1">
        <v>0</v>
      </c>
    </row>
    <row r="186" spans="1:8" ht="12.75">
      <c r="A186" s="1" t="s">
        <v>228</v>
      </c>
      <c r="B186" s="1" t="s">
        <v>39</v>
      </c>
      <c r="C186" s="1">
        <v>477</v>
      </c>
      <c r="D186" s="1">
        <v>181</v>
      </c>
      <c r="E186" s="1">
        <v>22.1</v>
      </c>
      <c r="F186" s="1">
        <v>12.4</v>
      </c>
      <c r="G186" s="1">
        <v>0.95</v>
      </c>
      <c r="H186" s="1">
        <v>2</v>
      </c>
    </row>
    <row r="187" spans="1:8" ht="12.75">
      <c r="A187" s="1" t="s">
        <v>229</v>
      </c>
      <c r="B187" s="1" t="s">
        <v>85</v>
      </c>
      <c r="C187" s="1">
        <v>383</v>
      </c>
      <c r="D187" s="1">
        <v>182</v>
      </c>
      <c r="E187" s="1">
        <v>22.9</v>
      </c>
      <c r="F187" s="1">
        <v>12.5</v>
      </c>
      <c r="G187" s="1">
        <v>1.19</v>
      </c>
      <c r="H187" s="1">
        <v>2.9</v>
      </c>
    </row>
    <row r="188" spans="1:8" ht="12.75">
      <c r="A188" s="1" t="s">
        <v>230</v>
      </c>
      <c r="B188" s="1" t="s">
        <v>41</v>
      </c>
      <c r="C188" s="1">
        <v>527</v>
      </c>
      <c r="D188" s="1">
        <v>183</v>
      </c>
      <c r="E188" s="1">
        <v>20.7</v>
      </c>
      <c r="F188" s="1">
        <v>12</v>
      </c>
      <c r="G188" s="1">
        <v>1.15</v>
      </c>
      <c r="H188" s="1">
        <v>0.2</v>
      </c>
    </row>
    <row r="189" spans="1:8" ht="12.75">
      <c r="A189" s="1" t="s">
        <v>231</v>
      </c>
      <c r="B189" s="1" t="s">
        <v>41</v>
      </c>
      <c r="C189" s="1">
        <v>529</v>
      </c>
      <c r="D189" s="1">
        <v>184</v>
      </c>
      <c r="E189" s="1">
        <v>18.8</v>
      </c>
      <c r="F189" s="1">
        <v>12</v>
      </c>
      <c r="G189" s="1">
        <v>0.99</v>
      </c>
      <c r="H189" s="1">
        <v>0</v>
      </c>
    </row>
    <row r="190" spans="1:8" ht="12.75">
      <c r="A190" s="1" t="s">
        <v>232</v>
      </c>
      <c r="B190" s="1" t="s">
        <v>33</v>
      </c>
      <c r="C190" s="1">
        <v>175</v>
      </c>
      <c r="D190" s="1">
        <v>185</v>
      </c>
      <c r="E190" s="1">
        <v>21</v>
      </c>
      <c r="F190" s="1">
        <v>11.7</v>
      </c>
      <c r="G190" s="1">
        <v>0.68</v>
      </c>
      <c r="H190" s="1">
        <v>0.2</v>
      </c>
    </row>
    <row r="191" spans="1:8" ht="12.75">
      <c r="A191" s="1" t="s">
        <v>233</v>
      </c>
      <c r="B191" s="1" t="s">
        <v>78</v>
      </c>
      <c r="C191" s="1">
        <v>739</v>
      </c>
      <c r="D191" s="1">
        <v>186</v>
      </c>
      <c r="E191" s="1">
        <v>21.3</v>
      </c>
      <c r="F191" s="1">
        <v>11.6</v>
      </c>
      <c r="G191" s="1">
        <v>0.93</v>
      </c>
      <c r="H191" s="1">
        <v>0.4</v>
      </c>
    </row>
    <row r="192" spans="1:8" ht="12.75">
      <c r="A192" s="1" t="s">
        <v>234</v>
      </c>
      <c r="B192" s="1" t="s">
        <v>85</v>
      </c>
      <c r="C192" s="1">
        <v>385</v>
      </c>
      <c r="D192" s="1">
        <v>187</v>
      </c>
      <c r="E192" s="1">
        <v>22</v>
      </c>
      <c r="F192" s="1">
        <v>12.5</v>
      </c>
      <c r="G192" s="1">
        <v>1.46</v>
      </c>
      <c r="H192" s="1">
        <v>2</v>
      </c>
    </row>
    <row r="193" spans="1:8" ht="12.75">
      <c r="A193" s="1" t="s">
        <v>235</v>
      </c>
      <c r="B193" s="1" t="s">
        <v>85</v>
      </c>
      <c r="C193" s="1">
        <v>387</v>
      </c>
      <c r="D193" s="1">
        <v>188</v>
      </c>
      <c r="E193" s="1">
        <v>20.8</v>
      </c>
      <c r="F193" s="1">
        <v>12.5</v>
      </c>
      <c r="G193" s="1">
        <v>1.34</v>
      </c>
      <c r="H193" s="1">
        <v>0.8</v>
      </c>
    </row>
    <row r="194" spans="1:8" ht="12.75">
      <c r="A194" s="1" t="s">
        <v>236</v>
      </c>
      <c r="B194" s="1" t="s">
        <v>51</v>
      </c>
      <c r="C194" s="1">
        <v>777</v>
      </c>
      <c r="D194" s="1">
        <v>189</v>
      </c>
      <c r="E194" s="1">
        <v>20.8</v>
      </c>
      <c r="F194" s="1">
        <v>12.5</v>
      </c>
      <c r="G194" s="1">
        <v>1.1</v>
      </c>
      <c r="H194" s="1">
        <v>0.8</v>
      </c>
    </row>
    <row r="195" spans="1:8" ht="12.75">
      <c r="A195" s="1" t="s">
        <v>237</v>
      </c>
      <c r="B195" s="1" t="s">
        <v>78</v>
      </c>
      <c r="C195" s="1">
        <v>741</v>
      </c>
      <c r="D195" s="1">
        <v>190</v>
      </c>
      <c r="E195" s="1">
        <v>22.5</v>
      </c>
      <c r="F195" s="1">
        <v>11.6</v>
      </c>
      <c r="G195" s="1">
        <v>1.5</v>
      </c>
      <c r="H195" s="1">
        <v>1.6</v>
      </c>
    </row>
    <row r="196" spans="1:8" ht="12.75">
      <c r="A196" s="1" t="s">
        <v>238</v>
      </c>
      <c r="B196" s="1" t="s">
        <v>37</v>
      </c>
      <c r="C196" s="1">
        <v>837</v>
      </c>
      <c r="D196" s="1">
        <v>191</v>
      </c>
      <c r="E196" s="1">
        <v>21.2</v>
      </c>
      <c r="F196" s="1">
        <v>12</v>
      </c>
      <c r="G196" s="1">
        <v>1.18</v>
      </c>
      <c r="H196" s="1">
        <v>0.7</v>
      </c>
    </row>
    <row r="197" spans="1:8" ht="12.75">
      <c r="A197" s="1" t="s">
        <v>239</v>
      </c>
      <c r="B197" s="1" t="s">
        <v>78</v>
      </c>
      <c r="C197" s="1">
        <v>743</v>
      </c>
      <c r="D197" s="1">
        <v>192</v>
      </c>
      <c r="E197" s="1">
        <v>20.5</v>
      </c>
      <c r="F197" s="1">
        <v>11.6</v>
      </c>
      <c r="G197" s="1">
        <v>0.9</v>
      </c>
      <c r="H197" s="1">
        <v>0</v>
      </c>
    </row>
    <row r="198" spans="1:8" ht="12.75">
      <c r="A198" s="1" t="s">
        <v>240</v>
      </c>
      <c r="B198" s="1" t="s">
        <v>37</v>
      </c>
      <c r="C198" s="1">
        <v>839</v>
      </c>
      <c r="D198" s="1">
        <v>193</v>
      </c>
      <c r="E198" s="1">
        <v>20.9</v>
      </c>
      <c r="F198" s="1">
        <v>12</v>
      </c>
      <c r="G198" s="1">
        <v>1.2</v>
      </c>
      <c r="H198" s="1">
        <v>0.4</v>
      </c>
    </row>
    <row r="199" spans="1:8" ht="12.75">
      <c r="A199" s="1" t="s">
        <v>241</v>
      </c>
      <c r="B199" s="1" t="s">
        <v>37</v>
      </c>
      <c r="C199" s="1">
        <v>841</v>
      </c>
      <c r="D199" s="1">
        <v>194</v>
      </c>
      <c r="E199" s="1">
        <v>21.5</v>
      </c>
      <c r="F199" s="1">
        <v>12</v>
      </c>
      <c r="G199" s="1">
        <v>1</v>
      </c>
      <c r="H199" s="1">
        <v>1</v>
      </c>
    </row>
    <row r="200" spans="1:8" ht="12.75">
      <c r="A200" s="1" t="s">
        <v>242</v>
      </c>
      <c r="B200" s="1" t="s">
        <v>78</v>
      </c>
      <c r="C200" s="1">
        <v>745</v>
      </c>
      <c r="D200" s="1">
        <v>195</v>
      </c>
      <c r="E200" s="1">
        <v>19.6</v>
      </c>
      <c r="F200" s="1">
        <v>11.6</v>
      </c>
      <c r="G200" s="1">
        <v>0.7</v>
      </c>
      <c r="H200" s="1">
        <v>0</v>
      </c>
    </row>
    <row r="201" spans="1:8" ht="12.75">
      <c r="A201" s="1" t="s">
        <v>243</v>
      </c>
      <c r="B201" s="1" t="s">
        <v>35</v>
      </c>
      <c r="C201" s="1">
        <v>229</v>
      </c>
      <c r="D201" s="1">
        <v>196</v>
      </c>
      <c r="E201" s="1">
        <v>21</v>
      </c>
      <c r="F201" s="1">
        <v>11.6</v>
      </c>
      <c r="G201" s="1">
        <v>1.11</v>
      </c>
      <c r="H201" s="1">
        <v>0.1</v>
      </c>
    </row>
    <row r="202" spans="1:8" ht="12.75">
      <c r="A202" s="1" t="s">
        <v>244</v>
      </c>
      <c r="B202" s="1" t="s">
        <v>51</v>
      </c>
      <c r="C202" s="1">
        <v>779</v>
      </c>
      <c r="D202" s="1">
        <v>197</v>
      </c>
      <c r="E202" s="1">
        <v>21.2</v>
      </c>
      <c r="F202" s="1">
        <v>12.5</v>
      </c>
      <c r="G202" s="1">
        <v>0.9</v>
      </c>
      <c r="H202" s="1">
        <v>1.2</v>
      </c>
    </row>
    <row r="203" spans="1:8" ht="12.75">
      <c r="A203" s="1" t="s">
        <v>245</v>
      </c>
      <c r="B203" s="1" t="s">
        <v>43</v>
      </c>
      <c r="C203" s="1">
        <v>669</v>
      </c>
      <c r="D203" s="1">
        <v>198</v>
      </c>
      <c r="E203" s="1">
        <v>20.2</v>
      </c>
      <c r="F203" s="1">
        <v>12</v>
      </c>
      <c r="G203" s="1">
        <v>0.95</v>
      </c>
      <c r="H203" s="1">
        <v>0</v>
      </c>
    </row>
    <row r="204" spans="1:8" ht="12.75">
      <c r="A204" s="1" t="s">
        <v>246</v>
      </c>
      <c r="B204" s="1" t="s">
        <v>60</v>
      </c>
      <c r="C204" s="1">
        <v>267</v>
      </c>
      <c r="D204" s="1">
        <v>199</v>
      </c>
      <c r="E204" s="1">
        <v>19.7</v>
      </c>
      <c r="F204" s="1">
        <v>11.5</v>
      </c>
      <c r="G204" s="1">
        <v>0.8</v>
      </c>
      <c r="H204" s="1">
        <v>0</v>
      </c>
    </row>
    <row r="205" spans="1:8" ht="12.75">
      <c r="A205" s="1" t="s">
        <v>247</v>
      </c>
      <c r="B205" s="1" t="s">
        <v>49</v>
      </c>
      <c r="C205" s="1">
        <v>331</v>
      </c>
      <c r="D205" s="1">
        <v>200</v>
      </c>
      <c r="E205" s="1">
        <v>21.9</v>
      </c>
      <c r="F205" s="1">
        <v>12.4</v>
      </c>
      <c r="G205" s="1">
        <v>1.21</v>
      </c>
      <c r="H205" s="1">
        <v>1.8</v>
      </c>
    </row>
    <row r="206" spans="1:8" ht="12.75">
      <c r="A206" s="1" t="s">
        <v>248</v>
      </c>
      <c r="B206" s="1" t="s">
        <v>41</v>
      </c>
      <c r="C206" s="1">
        <v>531</v>
      </c>
      <c r="D206" s="1">
        <v>201</v>
      </c>
      <c r="E206" s="1">
        <v>19.7</v>
      </c>
      <c r="F206" s="1">
        <v>12</v>
      </c>
      <c r="G206" s="1">
        <v>1.2</v>
      </c>
      <c r="H206" s="1">
        <v>0</v>
      </c>
    </row>
    <row r="207" spans="1:8" ht="12.75">
      <c r="A207" s="1" t="s">
        <v>249</v>
      </c>
      <c r="B207" s="1" t="s">
        <v>35</v>
      </c>
      <c r="C207" s="1">
        <v>231</v>
      </c>
      <c r="D207" s="1">
        <v>202</v>
      </c>
      <c r="E207" s="1">
        <v>20.6</v>
      </c>
      <c r="F207" s="1">
        <v>11.6</v>
      </c>
      <c r="G207" s="1">
        <v>0.88</v>
      </c>
      <c r="H207" s="1">
        <v>0</v>
      </c>
    </row>
    <row r="208" spans="1:8" ht="12.75">
      <c r="A208" s="1" t="s">
        <v>250</v>
      </c>
      <c r="B208" s="1" t="s">
        <v>37</v>
      </c>
      <c r="C208" s="1">
        <v>843</v>
      </c>
      <c r="D208" s="1">
        <v>203</v>
      </c>
      <c r="E208" s="1">
        <v>21.4</v>
      </c>
      <c r="F208" s="1">
        <v>12</v>
      </c>
      <c r="G208" s="1">
        <v>1.4</v>
      </c>
      <c r="H208" s="1">
        <v>0.9</v>
      </c>
    </row>
    <row r="209" spans="1:8" ht="12.75">
      <c r="A209" s="1" t="s">
        <v>251</v>
      </c>
      <c r="B209" s="1" t="s">
        <v>49</v>
      </c>
      <c r="C209" s="1">
        <v>333</v>
      </c>
      <c r="D209" s="1">
        <v>204</v>
      </c>
      <c r="E209" s="1">
        <v>20.7</v>
      </c>
      <c r="F209" s="1">
        <v>12.4</v>
      </c>
      <c r="G209" s="1">
        <v>0.9</v>
      </c>
      <c r="H209" s="1">
        <v>0.6</v>
      </c>
    </row>
    <row r="210" spans="1:8" ht="12.75">
      <c r="A210" s="1" t="s">
        <v>252</v>
      </c>
      <c r="B210" s="1" t="s">
        <v>35</v>
      </c>
      <c r="C210" s="1">
        <v>233</v>
      </c>
      <c r="D210" s="1">
        <v>205</v>
      </c>
      <c r="E210" s="1">
        <v>20.9</v>
      </c>
      <c r="F210" s="1">
        <v>11.6</v>
      </c>
      <c r="G210" s="1">
        <v>0.77</v>
      </c>
      <c r="H210" s="1">
        <v>0</v>
      </c>
    </row>
    <row r="211" spans="1:8" ht="12.75">
      <c r="A211" s="1" t="s">
        <v>253</v>
      </c>
      <c r="B211" s="1" t="s">
        <v>60</v>
      </c>
      <c r="C211" s="1">
        <v>269</v>
      </c>
      <c r="D211" s="1">
        <v>206</v>
      </c>
      <c r="E211" s="1">
        <v>19.4</v>
      </c>
      <c r="F211" s="1">
        <v>11.5</v>
      </c>
      <c r="G211" s="1">
        <v>0.92</v>
      </c>
      <c r="H211" s="1">
        <v>0</v>
      </c>
    </row>
    <row r="212" spans="1:8" ht="12.75">
      <c r="A212" s="1" t="s">
        <v>254</v>
      </c>
      <c r="B212" s="1" t="s">
        <v>49</v>
      </c>
      <c r="C212" s="1">
        <v>335</v>
      </c>
      <c r="D212" s="1">
        <v>207</v>
      </c>
      <c r="E212" s="1">
        <v>21.7</v>
      </c>
      <c r="F212" s="1">
        <v>12.4</v>
      </c>
      <c r="G212" s="1">
        <v>1</v>
      </c>
      <c r="H212" s="1">
        <v>1.6</v>
      </c>
    </row>
    <row r="213" spans="1:8" ht="12.75">
      <c r="A213" s="1" t="s">
        <v>255</v>
      </c>
      <c r="B213" s="1" t="s">
        <v>51</v>
      </c>
      <c r="C213" s="1">
        <v>781</v>
      </c>
      <c r="D213" s="1">
        <v>208</v>
      </c>
      <c r="E213" s="1">
        <v>20.5</v>
      </c>
      <c r="F213" s="1">
        <v>12.5</v>
      </c>
      <c r="G213" s="1">
        <v>1.15</v>
      </c>
      <c r="H213" s="1">
        <v>0.5</v>
      </c>
    </row>
    <row r="214" spans="1:8" ht="12.75">
      <c r="A214" s="1" t="s">
        <v>256</v>
      </c>
      <c r="B214" s="1" t="s">
        <v>49</v>
      </c>
      <c r="C214" s="1">
        <v>337</v>
      </c>
      <c r="D214" s="1">
        <v>209</v>
      </c>
      <c r="E214" s="1">
        <v>21.8</v>
      </c>
      <c r="F214" s="1">
        <v>12.4</v>
      </c>
      <c r="G214" s="1">
        <v>0.83</v>
      </c>
      <c r="H214" s="1">
        <v>1.7</v>
      </c>
    </row>
    <row r="215" spans="1:8" ht="12.75">
      <c r="A215" s="1" t="s">
        <v>257</v>
      </c>
      <c r="B215" s="1" t="s">
        <v>35</v>
      </c>
      <c r="C215" s="1">
        <v>235</v>
      </c>
      <c r="D215" s="1">
        <v>210</v>
      </c>
      <c r="E215" s="1">
        <v>21.3</v>
      </c>
      <c r="F215" s="1">
        <v>11.6</v>
      </c>
      <c r="G215" s="1">
        <v>0.7</v>
      </c>
      <c r="H215" s="1">
        <v>0.4</v>
      </c>
    </row>
    <row r="216" spans="1:8" ht="12.75">
      <c r="A216" s="1" t="s">
        <v>258</v>
      </c>
      <c r="B216" s="1" t="s">
        <v>85</v>
      </c>
      <c r="C216" s="1">
        <v>389</v>
      </c>
      <c r="D216" s="1">
        <v>211</v>
      </c>
      <c r="E216" s="1">
        <v>21.7</v>
      </c>
      <c r="F216" s="1">
        <v>12.5</v>
      </c>
      <c r="G216" s="1">
        <v>1.22</v>
      </c>
      <c r="H216" s="1">
        <v>1.7</v>
      </c>
    </row>
    <row r="217" spans="1:8" ht="12.75">
      <c r="A217" s="1" t="s">
        <v>259</v>
      </c>
      <c r="B217" s="1" t="s">
        <v>43</v>
      </c>
      <c r="C217" s="1">
        <v>671</v>
      </c>
      <c r="D217" s="1">
        <v>212</v>
      </c>
      <c r="E217" s="1">
        <v>20.9</v>
      </c>
      <c r="F217" s="1">
        <v>12</v>
      </c>
      <c r="G217" s="1">
        <v>1.06</v>
      </c>
      <c r="H217" s="1">
        <v>0.4</v>
      </c>
    </row>
    <row r="218" spans="1:8" ht="12.75">
      <c r="A218" s="1" t="s">
        <v>260</v>
      </c>
      <c r="B218" s="1" t="s">
        <v>85</v>
      </c>
      <c r="C218" s="1">
        <v>391</v>
      </c>
      <c r="D218" s="1">
        <v>213</v>
      </c>
      <c r="E218" s="1">
        <v>21.3</v>
      </c>
      <c r="F218" s="1">
        <v>12.5</v>
      </c>
      <c r="G218" s="1">
        <v>1.25</v>
      </c>
      <c r="H218" s="1">
        <v>1.3</v>
      </c>
    </row>
    <row r="219" spans="1:8" ht="12.75">
      <c r="A219" s="1" t="s">
        <v>261</v>
      </c>
      <c r="B219" s="1" t="s">
        <v>37</v>
      </c>
      <c r="C219" s="1">
        <v>845</v>
      </c>
      <c r="D219" s="1">
        <v>214</v>
      </c>
      <c r="E219" s="1">
        <v>20.4</v>
      </c>
      <c r="F219" s="1">
        <v>12</v>
      </c>
      <c r="G219" s="1">
        <v>1.1</v>
      </c>
      <c r="H219" s="1">
        <v>0</v>
      </c>
    </row>
    <row r="220" spans="1:8" ht="12.75">
      <c r="A220" s="1" t="s">
        <v>262</v>
      </c>
      <c r="B220" s="1" t="s">
        <v>41</v>
      </c>
      <c r="C220" s="1">
        <v>533</v>
      </c>
      <c r="D220" s="1">
        <v>215</v>
      </c>
      <c r="E220" s="1">
        <v>20.6</v>
      </c>
      <c r="F220" s="1">
        <v>12</v>
      </c>
      <c r="G220" s="1">
        <v>0.95</v>
      </c>
      <c r="H220" s="1">
        <v>0.1</v>
      </c>
    </row>
    <row r="221" spans="1:8" ht="12.75">
      <c r="A221" s="1" t="s">
        <v>263</v>
      </c>
      <c r="B221" s="1" t="s">
        <v>51</v>
      </c>
      <c r="C221" s="1">
        <v>783</v>
      </c>
      <c r="D221" s="1">
        <v>216</v>
      </c>
      <c r="E221" s="1">
        <v>21.2</v>
      </c>
      <c r="F221" s="1">
        <v>12.5</v>
      </c>
      <c r="G221" s="1">
        <v>1.25</v>
      </c>
      <c r="H221" s="1">
        <v>1.2</v>
      </c>
    </row>
    <row r="222" spans="1:8" ht="12.75">
      <c r="A222" s="1" t="s">
        <v>264</v>
      </c>
      <c r="B222" s="1" t="s">
        <v>85</v>
      </c>
      <c r="C222" s="1">
        <v>393</v>
      </c>
      <c r="D222" s="1">
        <v>217</v>
      </c>
      <c r="E222" s="1">
        <v>21.1</v>
      </c>
      <c r="F222" s="1">
        <v>12.5</v>
      </c>
      <c r="G222" s="1">
        <v>1.15</v>
      </c>
      <c r="H222" s="1">
        <v>1.1</v>
      </c>
    </row>
    <row r="223" spans="1:8" ht="12.75">
      <c r="A223" s="1" t="s">
        <v>265</v>
      </c>
      <c r="B223" s="1" t="s">
        <v>39</v>
      </c>
      <c r="C223" s="1">
        <v>479</v>
      </c>
      <c r="D223" s="1">
        <v>218</v>
      </c>
      <c r="E223" s="1">
        <v>21.9</v>
      </c>
      <c r="F223" s="1">
        <v>12.4</v>
      </c>
      <c r="G223" s="1">
        <v>0.97</v>
      </c>
      <c r="H223" s="1">
        <v>1.8</v>
      </c>
    </row>
    <row r="224" spans="1:8" ht="12.75">
      <c r="A224" s="1" t="s">
        <v>266</v>
      </c>
      <c r="B224" s="1" t="s">
        <v>49</v>
      </c>
      <c r="C224" s="1">
        <v>339</v>
      </c>
      <c r="D224" s="1">
        <v>219</v>
      </c>
      <c r="E224" s="1">
        <v>21.9</v>
      </c>
      <c r="F224" s="1">
        <v>12.4</v>
      </c>
      <c r="G224" s="1">
        <v>1.07</v>
      </c>
      <c r="H224" s="1">
        <v>1.8</v>
      </c>
    </row>
    <row r="225" spans="1:8" ht="12.75">
      <c r="A225" s="1" t="s">
        <v>267</v>
      </c>
      <c r="B225" s="1" t="s">
        <v>41</v>
      </c>
      <c r="C225" s="1">
        <v>535</v>
      </c>
      <c r="D225" s="1">
        <v>220</v>
      </c>
      <c r="E225" s="1">
        <v>20.8</v>
      </c>
      <c r="F225" s="1">
        <v>12</v>
      </c>
      <c r="G225" s="1">
        <v>0.95</v>
      </c>
      <c r="H225" s="1">
        <v>0.3</v>
      </c>
    </row>
    <row r="226" spans="1:8" ht="12.75">
      <c r="A226" s="1" t="s">
        <v>268</v>
      </c>
      <c r="B226" s="1" t="s">
        <v>85</v>
      </c>
      <c r="C226" s="1">
        <v>395</v>
      </c>
      <c r="D226" s="1">
        <v>221</v>
      </c>
      <c r="E226" s="1">
        <v>17.9</v>
      </c>
      <c r="F226" s="1">
        <v>12.5</v>
      </c>
      <c r="G226" s="1">
        <v>0.8</v>
      </c>
      <c r="H226" s="1">
        <v>0</v>
      </c>
    </row>
    <row r="227" spans="1:8" ht="12.75">
      <c r="A227" s="1" t="s">
        <v>269</v>
      </c>
      <c r="B227" s="1" t="s">
        <v>39</v>
      </c>
      <c r="C227" s="1">
        <v>481</v>
      </c>
      <c r="D227" s="1">
        <v>222</v>
      </c>
      <c r="E227" s="1">
        <v>22.2</v>
      </c>
      <c r="F227" s="1">
        <v>12.4</v>
      </c>
      <c r="G227" s="1">
        <v>1.1</v>
      </c>
      <c r="H227" s="1">
        <v>2.1</v>
      </c>
    </row>
    <row r="228" spans="1:8" ht="12.75">
      <c r="A228" s="1" t="s">
        <v>270</v>
      </c>
      <c r="B228" s="1" t="s">
        <v>51</v>
      </c>
      <c r="C228" s="1">
        <v>785</v>
      </c>
      <c r="D228" s="1">
        <v>223</v>
      </c>
      <c r="E228" s="1">
        <v>21.4</v>
      </c>
      <c r="F228" s="1">
        <v>12.5</v>
      </c>
      <c r="G228" s="1">
        <v>1.47</v>
      </c>
      <c r="H228" s="1">
        <v>1.4</v>
      </c>
    </row>
    <row r="229" spans="1:8" ht="12.75">
      <c r="A229" s="1" t="s">
        <v>271</v>
      </c>
      <c r="B229" s="1" t="s">
        <v>37</v>
      </c>
      <c r="C229" s="1">
        <v>847</v>
      </c>
      <c r="D229" s="1">
        <v>224</v>
      </c>
      <c r="E229" s="1">
        <v>21.1</v>
      </c>
      <c r="F229" s="1">
        <v>12</v>
      </c>
      <c r="G229" s="1">
        <v>1.15</v>
      </c>
      <c r="H229" s="1">
        <v>0.6</v>
      </c>
    </row>
    <row r="230" spans="1:8" ht="12.75">
      <c r="A230" s="1" t="s">
        <v>272</v>
      </c>
      <c r="B230" s="1" t="s">
        <v>33</v>
      </c>
      <c r="C230" s="1">
        <v>181</v>
      </c>
      <c r="D230" s="1">
        <v>225</v>
      </c>
      <c r="E230" s="1">
        <v>18.4</v>
      </c>
      <c r="F230" s="1">
        <v>11.7</v>
      </c>
      <c r="G230" s="1">
        <v>0.51</v>
      </c>
      <c r="H230" s="1">
        <v>0</v>
      </c>
    </row>
    <row r="231" spans="1:8" ht="12.75">
      <c r="A231" s="1" t="s">
        <v>273</v>
      </c>
      <c r="B231" s="1" t="s">
        <v>41</v>
      </c>
      <c r="C231" s="1">
        <v>537</v>
      </c>
      <c r="D231" s="1">
        <v>226</v>
      </c>
      <c r="E231" s="1">
        <v>19.9</v>
      </c>
      <c r="F231" s="1">
        <v>12</v>
      </c>
      <c r="G231" s="1">
        <v>0.87</v>
      </c>
      <c r="H231" s="1">
        <v>0</v>
      </c>
    </row>
    <row r="232" spans="1:8" ht="12.75">
      <c r="A232" s="1" t="s">
        <v>274</v>
      </c>
      <c r="B232" s="1" t="s">
        <v>78</v>
      </c>
      <c r="C232" s="1">
        <v>747</v>
      </c>
      <c r="D232" s="1">
        <v>227</v>
      </c>
      <c r="E232" s="1">
        <v>21.3</v>
      </c>
      <c r="F232" s="1">
        <v>11.6</v>
      </c>
      <c r="G232" s="1">
        <v>1</v>
      </c>
      <c r="H232" s="1">
        <v>0.4</v>
      </c>
    </row>
    <row r="233" spans="1:8" ht="12.75">
      <c r="A233" s="1" t="s">
        <v>275</v>
      </c>
      <c r="B233" s="1" t="s">
        <v>39</v>
      </c>
      <c r="C233" s="1">
        <v>483</v>
      </c>
      <c r="D233" s="1">
        <v>228</v>
      </c>
      <c r="E233" s="1">
        <v>21.3</v>
      </c>
      <c r="F233" s="1">
        <v>12.4</v>
      </c>
      <c r="G233" s="1">
        <v>1</v>
      </c>
      <c r="H233" s="1">
        <v>1.2</v>
      </c>
    </row>
    <row r="234" spans="1:8" ht="12.75">
      <c r="A234" s="1" t="s">
        <v>276</v>
      </c>
      <c r="B234" s="1" t="s">
        <v>78</v>
      </c>
      <c r="C234" s="1">
        <v>749</v>
      </c>
      <c r="D234" s="1">
        <v>229</v>
      </c>
      <c r="E234" s="1">
        <v>21.5</v>
      </c>
      <c r="F234" s="1">
        <v>11.6</v>
      </c>
      <c r="G234" s="1">
        <v>0.9</v>
      </c>
      <c r="H234" s="1">
        <v>0.6</v>
      </c>
    </row>
    <row r="235" spans="1:8" ht="12.75">
      <c r="A235" s="1" t="s">
        <v>277</v>
      </c>
      <c r="B235" s="1" t="s">
        <v>51</v>
      </c>
      <c r="C235" s="1">
        <v>787</v>
      </c>
      <c r="D235" s="1">
        <v>230</v>
      </c>
      <c r="E235" s="1">
        <v>20.9</v>
      </c>
      <c r="F235" s="1">
        <v>12.5</v>
      </c>
      <c r="G235" s="1">
        <v>1.2</v>
      </c>
      <c r="H235" s="1">
        <v>0.9</v>
      </c>
    </row>
    <row r="236" spans="1:8" ht="12.75">
      <c r="A236" s="1" t="s">
        <v>278</v>
      </c>
      <c r="B236" s="1" t="s">
        <v>43</v>
      </c>
      <c r="C236" s="1">
        <v>673</v>
      </c>
      <c r="D236" s="1">
        <v>231</v>
      </c>
      <c r="E236" s="1">
        <v>20.3</v>
      </c>
      <c r="F236" s="1">
        <v>12</v>
      </c>
      <c r="G236" s="1">
        <v>1.15</v>
      </c>
      <c r="H236" s="1">
        <v>0</v>
      </c>
    </row>
    <row r="237" spans="1:8" ht="12.75">
      <c r="A237" s="1" t="s">
        <v>279</v>
      </c>
      <c r="B237" s="1" t="s">
        <v>43</v>
      </c>
      <c r="C237" s="1">
        <v>675</v>
      </c>
      <c r="D237" s="1">
        <v>232</v>
      </c>
      <c r="E237" s="1">
        <v>21.4</v>
      </c>
      <c r="F237" s="1">
        <v>12</v>
      </c>
      <c r="G237" s="1">
        <v>1.35</v>
      </c>
      <c r="H237" s="1">
        <v>0.9</v>
      </c>
    </row>
    <row r="238" spans="1:8" ht="12.75">
      <c r="A238" s="1" t="s">
        <v>280</v>
      </c>
      <c r="B238" s="1" t="s">
        <v>41</v>
      </c>
      <c r="C238" s="1">
        <v>539</v>
      </c>
      <c r="D238" s="1">
        <v>233</v>
      </c>
      <c r="E238" s="1">
        <v>21</v>
      </c>
      <c r="F238" s="1">
        <v>12</v>
      </c>
      <c r="G238" s="1">
        <v>1.15</v>
      </c>
      <c r="H238" s="1">
        <v>0.5</v>
      </c>
    </row>
    <row r="239" spans="1:8" ht="12.75">
      <c r="A239" s="1" t="s">
        <v>281</v>
      </c>
      <c r="B239" s="1" t="s">
        <v>51</v>
      </c>
      <c r="C239" s="1">
        <v>789</v>
      </c>
      <c r="D239" s="1">
        <v>234</v>
      </c>
      <c r="E239" s="1">
        <v>20.9</v>
      </c>
      <c r="F239" s="1">
        <v>12.5</v>
      </c>
      <c r="G239" s="1">
        <v>1.2</v>
      </c>
      <c r="H239" s="1">
        <v>0.9</v>
      </c>
    </row>
    <row r="240" spans="1:8" ht="12.75">
      <c r="A240" s="1" t="s">
        <v>282</v>
      </c>
      <c r="B240" s="1" t="s">
        <v>39</v>
      </c>
      <c r="C240" s="1">
        <v>485</v>
      </c>
      <c r="D240" s="1">
        <v>235</v>
      </c>
      <c r="E240" s="1">
        <v>21.6</v>
      </c>
      <c r="F240" s="1">
        <v>12.4</v>
      </c>
      <c r="G240" s="1">
        <v>0.8</v>
      </c>
      <c r="H240" s="1">
        <v>1.5</v>
      </c>
    </row>
    <row r="241" spans="1:8" ht="12.75">
      <c r="A241" s="1" t="s">
        <v>283</v>
      </c>
      <c r="B241" s="1" t="s">
        <v>49</v>
      </c>
      <c r="C241" s="1">
        <v>341</v>
      </c>
      <c r="D241" s="1">
        <v>236</v>
      </c>
      <c r="E241" s="1">
        <v>23.2</v>
      </c>
      <c r="F241" s="1">
        <v>12.4</v>
      </c>
      <c r="G241" s="1">
        <v>1.08</v>
      </c>
      <c r="H241" s="1">
        <v>3.1</v>
      </c>
    </row>
    <row r="242" spans="1:8" ht="12.75">
      <c r="A242" s="1" t="s">
        <v>284</v>
      </c>
      <c r="B242" s="1" t="s">
        <v>39</v>
      </c>
      <c r="C242" s="1">
        <v>487</v>
      </c>
      <c r="D242" s="1">
        <v>237</v>
      </c>
      <c r="E242" s="1">
        <v>22.5</v>
      </c>
      <c r="F242" s="1">
        <v>12.4</v>
      </c>
      <c r="G242" s="1">
        <v>1.4</v>
      </c>
      <c r="H242" s="1">
        <v>2.4</v>
      </c>
    </row>
    <row r="243" spans="1:8" ht="12.75">
      <c r="A243" s="1" t="s">
        <v>285</v>
      </c>
      <c r="B243" s="1" t="s">
        <v>43</v>
      </c>
      <c r="C243" s="1">
        <v>677</v>
      </c>
      <c r="D243" s="1">
        <v>238</v>
      </c>
      <c r="E243" s="1">
        <v>19.8</v>
      </c>
      <c r="F243" s="1">
        <v>12</v>
      </c>
      <c r="G243" s="1">
        <v>1</v>
      </c>
      <c r="H243" s="1">
        <v>0</v>
      </c>
    </row>
    <row r="244" spans="1:8" ht="12.75">
      <c r="A244" s="1" t="s">
        <v>286</v>
      </c>
      <c r="B244" s="1" t="s">
        <v>49</v>
      </c>
      <c r="C244" s="1">
        <v>343</v>
      </c>
      <c r="D244" s="1">
        <v>239</v>
      </c>
      <c r="E244" s="1">
        <v>22.5</v>
      </c>
      <c r="F244" s="1">
        <v>12.4</v>
      </c>
      <c r="G244" s="1">
        <v>1.1</v>
      </c>
      <c r="H244" s="1">
        <v>2.4</v>
      </c>
    </row>
    <row r="245" spans="1:8" ht="12.75">
      <c r="A245" s="1" t="s">
        <v>287</v>
      </c>
      <c r="B245" s="1" t="s">
        <v>49</v>
      </c>
      <c r="C245" s="1">
        <v>345</v>
      </c>
      <c r="D245" s="1">
        <v>240</v>
      </c>
      <c r="E245" s="1">
        <v>21.3</v>
      </c>
      <c r="F245" s="1">
        <v>12.4</v>
      </c>
      <c r="G245" s="1">
        <v>0.93</v>
      </c>
      <c r="H245" s="1">
        <v>1.2</v>
      </c>
    </row>
    <row r="246" spans="1:8" ht="12.75">
      <c r="A246" s="1" t="s">
        <v>288</v>
      </c>
      <c r="B246" s="1" t="s">
        <v>41</v>
      </c>
      <c r="C246" s="1">
        <v>541</v>
      </c>
      <c r="D246" s="1">
        <v>241</v>
      </c>
      <c r="E246" s="1">
        <v>20.4</v>
      </c>
      <c r="F246" s="1">
        <v>12</v>
      </c>
      <c r="G246" s="1">
        <v>1</v>
      </c>
      <c r="H246" s="1">
        <v>0</v>
      </c>
    </row>
    <row r="247" spans="1:8" ht="12.75">
      <c r="A247" s="1" t="s">
        <v>289</v>
      </c>
      <c r="B247" s="1" t="s">
        <v>67</v>
      </c>
      <c r="C247" s="1">
        <v>627</v>
      </c>
      <c r="D247" s="1">
        <v>242</v>
      </c>
      <c r="E247" s="1">
        <v>21.3</v>
      </c>
      <c r="F247" s="1">
        <v>11.4</v>
      </c>
      <c r="G247" s="1">
        <v>1.18</v>
      </c>
      <c r="H247" s="1">
        <v>0.2</v>
      </c>
    </row>
    <row r="248" spans="1:8" ht="12.75">
      <c r="A248" s="1" t="s">
        <v>290</v>
      </c>
      <c r="B248" s="1" t="s">
        <v>33</v>
      </c>
      <c r="C248" s="1">
        <v>185</v>
      </c>
      <c r="D248" s="1">
        <v>243</v>
      </c>
      <c r="E248" s="1">
        <v>19.3</v>
      </c>
      <c r="F248" s="1">
        <v>11.7</v>
      </c>
      <c r="G248" s="1">
        <v>0.58</v>
      </c>
      <c r="H248" s="1">
        <v>0</v>
      </c>
    </row>
    <row r="249" spans="1:8" ht="12.75">
      <c r="A249" s="1" t="s">
        <v>291</v>
      </c>
      <c r="B249" s="1" t="s">
        <v>43</v>
      </c>
      <c r="C249" s="1">
        <v>679</v>
      </c>
      <c r="D249" s="1">
        <v>244</v>
      </c>
      <c r="E249" s="1">
        <v>20.6</v>
      </c>
      <c r="F249" s="1">
        <v>12</v>
      </c>
      <c r="G249" s="1">
        <v>1.25</v>
      </c>
      <c r="H249" s="1">
        <v>0.1</v>
      </c>
    </row>
    <row r="250" spans="1:8" ht="12.75">
      <c r="A250" s="1" t="s">
        <v>292</v>
      </c>
      <c r="B250" s="1" t="s">
        <v>39</v>
      </c>
      <c r="C250" s="1">
        <v>489</v>
      </c>
      <c r="D250" s="1">
        <v>245</v>
      </c>
      <c r="E250" s="1">
        <v>21.6</v>
      </c>
      <c r="F250" s="1">
        <v>12.4</v>
      </c>
      <c r="G250" s="1">
        <v>1.07</v>
      </c>
      <c r="H250" s="1">
        <v>1.5</v>
      </c>
    </row>
    <row r="251" spans="1:8" ht="12.75">
      <c r="A251" s="1" t="s">
        <v>293</v>
      </c>
      <c r="B251" s="1" t="s">
        <v>33</v>
      </c>
      <c r="C251" s="1">
        <v>187</v>
      </c>
      <c r="D251" s="1">
        <v>246</v>
      </c>
      <c r="E251" s="1">
        <v>20.9</v>
      </c>
      <c r="F251" s="1">
        <v>11.7</v>
      </c>
      <c r="G251" s="1">
        <v>0.49</v>
      </c>
      <c r="H251" s="1">
        <v>0.1</v>
      </c>
    </row>
    <row r="252" spans="1:8" ht="12.75">
      <c r="A252" s="1" t="s">
        <v>294</v>
      </c>
      <c r="B252" s="1" t="s">
        <v>60</v>
      </c>
      <c r="C252" s="1">
        <v>271</v>
      </c>
      <c r="D252" s="1">
        <v>247</v>
      </c>
      <c r="E252" s="1">
        <v>19.9</v>
      </c>
      <c r="F252" s="1">
        <v>11.5</v>
      </c>
      <c r="G252" s="1">
        <v>1</v>
      </c>
      <c r="H252" s="1">
        <v>0</v>
      </c>
    </row>
    <row r="253" spans="1:8" ht="12.75">
      <c r="A253" s="1" t="s">
        <v>295</v>
      </c>
      <c r="B253" s="1" t="s">
        <v>67</v>
      </c>
      <c r="C253" s="1">
        <v>629</v>
      </c>
      <c r="D253" s="1">
        <v>248</v>
      </c>
      <c r="E253" s="1">
        <v>21.6</v>
      </c>
      <c r="F253" s="1">
        <v>11.4</v>
      </c>
      <c r="G253" s="1">
        <v>1</v>
      </c>
      <c r="H253" s="1">
        <v>0.5</v>
      </c>
    </row>
    <row r="254" spans="1:8" ht="12.75">
      <c r="A254" s="1" t="s">
        <v>296</v>
      </c>
      <c r="B254" s="1" t="s">
        <v>46</v>
      </c>
      <c r="C254" s="1">
        <v>573</v>
      </c>
      <c r="D254" s="1">
        <v>249</v>
      </c>
      <c r="E254" s="1">
        <v>20.1</v>
      </c>
      <c r="F254" s="1">
        <v>12</v>
      </c>
      <c r="G254" s="1">
        <v>0.8</v>
      </c>
      <c r="H254" s="1">
        <v>0</v>
      </c>
    </row>
    <row r="255" spans="1:8" ht="12.75">
      <c r="A255" s="1" t="s">
        <v>297</v>
      </c>
      <c r="B255" s="1" t="s">
        <v>46</v>
      </c>
      <c r="C255" s="1">
        <v>575</v>
      </c>
      <c r="D255" s="1">
        <v>250</v>
      </c>
      <c r="E255" s="1">
        <v>21</v>
      </c>
      <c r="F255" s="1">
        <v>12</v>
      </c>
      <c r="G255" s="1">
        <v>0.9</v>
      </c>
      <c r="H255" s="1">
        <v>0.5</v>
      </c>
    </row>
    <row r="256" spans="1:8" ht="12.75">
      <c r="A256" s="1" t="s">
        <v>298</v>
      </c>
      <c r="B256" s="1" t="s">
        <v>67</v>
      </c>
      <c r="C256" s="1">
        <v>631</v>
      </c>
      <c r="D256" s="1">
        <v>251</v>
      </c>
      <c r="E256" s="1">
        <v>18.6</v>
      </c>
      <c r="F256" s="1">
        <v>11.4</v>
      </c>
      <c r="G256" s="1">
        <v>0.88</v>
      </c>
      <c r="H256" s="1">
        <v>0</v>
      </c>
    </row>
    <row r="257" spans="1:8" ht="12.75">
      <c r="A257" s="1" t="s">
        <v>299</v>
      </c>
      <c r="B257" s="1" t="s">
        <v>51</v>
      </c>
      <c r="C257" s="1">
        <v>791</v>
      </c>
      <c r="D257" s="1">
        <v>252</v>
      </c>
      <c r="E257" s="1">
        <v>21.1</v>
      </c>
      <c r="F257" s="1">
        <v>12.5</v>
      </c>
      <c r="G257" s="1">
        <v>0.95</v>
      </c>
      <c r="H257" s="1">
        <v>1.1</v>
      </c>
    </row>
    <row r="258" spans="1:8" ht="12.75">
      <c r="A258" s="1" t="s">
        <v>300</v>
      </c>
      <c r="B258" s="1" t="s">
        <v>43</v>
      </c>
      <c r="C258" s="1">
        <v>681</v>
      </c>
      <c r="D258" s="1">
        <v>253</v>
      </c>
      <c r="E258" s="1">
        <v>21.2</v>
      </c>
      <c r="F258" s="1">
        <v>12</v>
      </c>
      <c r="G258" s="1">
        <v>1</v>
      </c>
      <c r="H258" s="1">
        <v>0.7</v>
      </c>
    </row>
    <row r="259" spans="1:8" ht="12.75">
      <c r="A259" s="1" t="s">
        <v>301</v>
      </c>
      <c r="B259" s="1" t="s">
        <v>43</v>
      </c>
      <c r="C259" s="1">
        <v>683</v>
      </c>
      <c r="D259" s="1">
        <v>254</v>
      </c>
      <c r="E259" s="1">
        <v>20.7</v>
      </c>
      <c r="F259" s="1">
        <v>12</v>
      </c>
      <c r="G259" s="1">
        <v>1.15</v>
      </c>
      <c r="H259" s="1">
        <v>0.2</v>
      </c>
    </row>
    <row r="260" spans="1:8" ht="12.75">
      <c r="A260" s="1" t="s">
        <v>302</v>
      </c>
      <c r="B260" s="1" t="s">
        <v>39</v>
      </c>
      <c r="C260" s="1">
        <v>491</v>
      </c>
      <c r="D260" s="1">
        <v>255</v>
      </c>
      <c r="E260" s="1">
        <v>22.4</v>
      </c>
      <c r="F260" s="1">
        <v>12.4</v>
      </c>
      <c r="G260" s="1">
        <v>0.87</v>
      </c>
      <c r="H260" s="1">
        <v>2.3</v>
      </c>
    </row>
    <row r="261" spans="1:8" ht="12.75">
      <c r="A261" s="1" t="s">
        <v>303</v>
      </c>
      <c r="B261" s="1" t="s">
        <v>41</v>
      </c>
      <c r="C261" s="1">
        <v>543</v>
      </c>
      <c r="D261" s="1">
        <v>256</v>
      </c>
      <c r="E261" s="1">
        <v>20.9</v>
      </c>
      <c r="F261" s="1">
        <v>12</v>
      </c>
      <c r="G261" s="1">
        <v>0.96</v>
      </c>
      <c r="H261" s="1">
        <v>0.4</v>
      </c>
    </row>
    <row r="262" spans="1:8" ht="12.75">
      <c r="A262" s="1" t="s">
        <v>304</v>
      </c>
      <c r="B262" s="1" t="s">
        <v>85</v>
      </c>
      <c r="C262" s="1">
        <v>397</v>
      </c>
      <c r="D262" s="1">
        <v>257</v>
      </c>
      <c r="E262" s="1">
        <v>20.8</v>
      </c>
      <c r="F262" s="1">
        <v>12.5</v>
      </c>
      <c r="G262" s="1">
        <v>0.8</v>
      </c>
      <c r="H262" s="1">
        <v>0.8</v>
      </c>
    </row>
    <row r="263" spans="1:8" ht="12.75">
      <c r="A263" s="1" t="s">
        <v>305</v>
      </c>
      <c r="B263" s="1" t="s">
        <v>33</v>
      </c>
      <c r="C263" s="1">
        <v>189</v>
      </c>
      <c r="D263" s="1">
        <v>258</v>
      </c>
      <c r="E263" s="1">
        <v>20.5</v>
      </c>
      <c r="F263" s="1">
        <v>11.7</v>
      </c>
      <c r="G263" s="1">
        <v>0.6</v>
      </c>
      <c r="H263" s="1">
        <v>0</v>
      </c>
    </row>
    <row r="264" spans="1:8" ht="12.75">
      <c r="A264" s="1" t="s">
        <v>306</v>
      </c>
      <c r="B264" s="1" t="s">
        <v>39</v>
      </c>
      <c r="C264" s="1">
        <v>493</v>
      </c>
      <c r="D264" s="1">
        <v>259</v>
      </c>
      <c r="E264" s="1">
        <v>22.5</v>
      </c>
      <c r="F264" s="1">
        <v>12.4</v>
      </c>
      <c r="G264" s="1">
        <v>1.4</v>
      </c>
      <c r="H264" s="1">
        <v>2.4</v>
      </c>
    </row>
    <row r="265" spans="1:8" ht="12.75">
      <c r="A265" s="1" t="s">
        <v>307</v>
      </c>
      <c r="B265" s="1" t="s">
        <v>46</v>
      </c>
      <c r="C265" s="1">
        <v>577</v>
      </c>
      <c r="D265" s="1">
        <v>260</v>
      </c>
      <c r="E265" s="1">
        <v>20.4</v>
      </c>
      <c r="F265" s="1">
        <v>12</v>
      </c>
      <c r="G265" s="1">
        <v>0.95</v>
      </c>
      <c r="H265" s="1">
        <v>0</v>
      </c>
    </row>
    <row r="266" spans="1:8" ht="12.75">
      <c r="A266" s="1" t="s">
        <v>308</v>
      </c>
      <c r="B266" s="1" t="s">
        <v>35</v>
      </c>
      <c r="C266" s="1">
        <v>237</v>
      </c>
      <c r="D266" s="1">
        <v>261</v>
      </c>
      <c r="E266" s="1">
        <v>20.7</v>
      </c>
      <c r="F266" s="1">
        <v>11.6</v>
      </c>
      <c r="G266" s="1">
        <v>0.7</v>
      </c>
      <c r="H266" s="1">
        <v>0</v>
      </c>
    </row>
    <row r="267" spans="1:8" ht="12.75">
      <c r="A267" s="1" t="s">
        <v>309</v>
      </c>
      <c r="B267" s="1" t="s">
        <v>39</v>
      </c>
      <c r="C267" s="1">
        <v>495</v>
      </c>
      <c r="D267" s="1">
        <v>262</v>
      </c>
      <c r="E267" s="1">
        <v>21.6</v>
      </c>
      <c r="F267" s="1">
        <v>12.4</v>
      </c>
      <c r="G267" s="1">
        <v>1.2</v>
      </c>
      <c r="H267" s="1">
        <v>1.5</v>
      </c>
    </row>
    <row r="268" spans="1:8" ht="12.75">
      <c r="A268" s="1" t="s">
        <v>310</v>
      </c>
      <c r="B268" s="1" t="s">
        <v>41</v>
      </c>
      <c r="C268" s="1">
        <v>545</v>
      </c>
      <c r="D268" s="1">
        <v>263</v>
      </c>
      <c r="E268" s="1">
        <v>20.4</v>
      </c>
      <c r="F268" s="1">
        <v>12</v>
      </c>
      <c r="G268" s="1">
        <v>0.85</v>
      </c>
      <c r="H268" s="1">
        <v>0</v>
      </c>
    </row>
    <row r="269" spans="1:8" ht="12.75">
      <c r="A269" s="1" t="s">
        <v>311</v>
      </c>
      <c r="B269" s="1" t="s">
        <v>37</v>
      </c>
      <c r="C269" s="1">
        <v>849</v>
      </c>
      <c r="D269" s="1">
        <v>264</v>
      </c>
      <c r="E269" s="1">
        <v>21</v>
      </c>
      <c r="F269" s="1">
        <v>12</v>
      </c>
      <c r="G269" s="1">
        <v>1.08</v>
      </c>
      <c r="H269" s="1">
        <v>0.5</v>
      </c>
    </row>
    <row r="270" spans="1:8" ht="12.75">
      <c r="A270" s="1" t="s">
        <v>312</v>
      </c>
      <c r="B270" s="1" t="s">
        <v>37</v>
      </c>
      <c r="C270" s="1">
        <v>851</v>
      </c>
      <c r="D270" s="1">
        <v>265</v>
      </c>
      <c r="E270" s="1">
        <v>21.4</v>
      </c>
      <c r="F270" s="1">
        <v>12</v>
      </c>
      <c r="G270" s="1">
        <v>0.9</v>
      </c>
      <c r="H270" s="1">
        <v>0.9</v>
      </c>
    </row>
    <row r="271" spans="1:8" ht="12.75">
      <c r="A271" s="1" t="s">
        <v>313</v>
      </c>
      <c r="B271" s="1" t="s">
        <v>51</v>
      </c>
      <c r="C271" s="1">
        <v>793</v>
      </c>
      <c r="D271" s="1">
        <v>266</v>
      </c>
      <c r="E271" s="1">
        <v>21.4</v>
      </c>
      <c r="F271" s="1">
        <v>12.5</v>
      </c>
      <c r="G271" s="1">
        <v>1.2</v>
      </c>
      <c r="H271" s="1">
        <v>1.4</v>
      </c>
    </row>
    <row r="272" spans="1:8" ht="12.75">
      <c r="A272" s="1" t="s">
        <v>314</v>
      </c>
      <c r="B272" s="1" t="s">
        <v>78</v>
      </c>
      <c r="C272" s="1">
        <v>751</v>
      </c>
      <c r="D272" s="1">
        <v>267</v>
      </c>
      <c r="E272" s="1">
        <v>20.7</v>
      </c>
      <c r="F272" s="1">
        <v>11.6</v>
      </c>
      <c r="G272" s="1">
        <v>0.74</v>
      </c>
      <c r="H272" s="1">
        <v>0</v>
      </c>
    </row>
    <row r="273" spans="1:8" ht="12.75">
      <c r="A273" s="1" t="s">
        <v>315</v>
      </c>
      <c r="B273" s="1" t="s">
        <v>37</v>
      </c>
      <c r="C273" s="1">
        <v>861</v>
      </c>
      <c r="D273" s="1">
        <v>268</v>
      </c>
      <c r="E273" s="1">
        <v>21.9</v>
      </c>
      <c r="F273" s="1">
        <v>12</v>
      </c>
      <c r="G273" s="1">
        <v>1.15</v>
      </c>
      <c r="H273" s="1">
        <v>1.4</v>
      </c>
    </row>
    <row r="274" spans="1:8" ht="12.75">
      <c r="A274" s="1" t="s">
        <v>316</v>
      </c>
      <c r="B274" s="1" t="s">
        <v>39</v>
      </c>
      <c r="C274" s="1">
        <v>497</v>
      </c>
      <c r="D274" s="1">
        <v>269</v>
      </c>
      <c r="E274" s="1">
        <v>20.6</v>
      </c>
      <c r="F274" s="1">
        <v>12.4</v>
      </c>
      <c r="G274" s="1">
        <v>1</v>
      </c>
      <c r="H274" s="1">
        <v>0.5</v>
      </c>
    </row>
    <row r="275" spans="1:8" ht="12.75">
      <c r="A275" s="1" t="s">
        <v>317</v>
      </c>
      <c r="B275" s="1" t="s">
        <v>39</v>
      </c>
      <c r="C275" s="1">
        <v>499</v>
      </c>
      <c r="D275" s="1">
        <v>270</v>
      </c>
      <c r="E275" s="1">
        <v>21.2</v>
      </c>
      <c r="F275" s="1">
        <v>12.4</v>
      </c>
      <c r="G275" s="1">
        <v>1.2</v>
      </c>
      <c r="H275" s="1">
        <v>1.1</v>
      </c>
    </row>
    <row r="276" spans="1:8" ht="12.75">
      <c r="A276" s="1" t="s">
        <v>318</v>
      </c>
      <c r="B276" s="1" t="s">
        <v>43</v>
      </c>
      <c r="C276" s="1">
        <v>685</v>
      </c>
      <c r="D276" s="1">
        <v>271</v>
      </c>
      <c r="E276" s="1">
        <v>20.7</v>
      </c>
      <c r="F276" s="1">
        <v>12</v>
      </c>
      <c r="G276" s="1">
        <v>1.1</v>
      </c>
      <c r="H276" s="1">
        <v>0.2</v>
      </c>
    </row>
  </sheetData>
  <mergeCells count="1">
    <mergeCell ref="E3:G3"/>
  </mergeCells>
  <printOptions horizontalCentered="1"/>
  <pageMargins left="0.93" right="1.05" top="0.984251968503937" bottom="0.984251968503937" header="0.45" footer="0.4"/>
  <pageSetup fitToHeight="4" fitToWidth="1" horizontalDpi="600" verticalDpi="600" orientation="portrait" paperSize="9" scale="75" r:id="rId1"/>
  <headerFooter alignWithMargins="0">
    <oddHeader>&amp;L&amp;"Arial,Fed"&amp;12Skatteministeriet&amp;C&amp;"Arial,Fed"www.skat.dk&amp;R&amp;"Arial,Kursiv"&amp;D</oddHeader>
    <oddFooter>&amp;L&amp;F&amp;R&amp;P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L358"/>
  <sheetViews>
    <sheetView showGridLines="0" tabSelected="1" workbookViewId="0" topLeftCell="A14">
      <selection activeCell="C78" sqref="C78"/>
    </sheetView>
  </sheetViews>
  <sheetFormatPr defaultColWidth="9.140625" defaultRowHeight="12.75"/>
  <cols>
    <col min="1" max="2" width="1.7109375" style="4" customWidth="1"/>
    <col min="3" max="3" width="69.28125" style="4" customWidth="1"/>
    <col min="4" max="4" width="2.7109375" style="5" customWidth="1"/>
    <col min="5" max="5" width="9.7109375" style="4" customWidth="1"/>
    <col min="6" max="6" width="1.7109375" style="4" customWidth="1"/>
    <col min="7" max="9" width="8.7109375" style="4" customWidth="1"/>
    <col min="10" max="10" width="88.28125" style="4" customWidth="1"/>
    <col min="11" max="12" width="15.140625" style="4" customWidth="1"/>
    <col min="13" max="16384" width="9.140625" style="4" customWidth="1"/>
  </cols>
  <sheetData>
    <row r="1" spans="1:9" ht="12.75" customHeight="1">
      <c r="A1" s="56"/>
      <c r="B1" s="50"/>
      <c r="C1" s="53" t="s">
        <v>319</v>
      </c>
      <c r="D1" s="3"/>
      <c r="E1" s="53" t="s">
        <v>26</v>
      </c>
      <c r="F1" s="85" t="s">
        <v>320</v>
      </c>
      <c r="G1" s="86"/>
      <c r="H1" s="53" t="s">
        <v>27</v>
      </c>
      <c r="I1" s="53" t="s">
        <v>28</v>
      </c>
    </row>
    <row r="2" spans="1:9" ht="12.75" customHeight="1">
      <c r="A2" s="54"/>
      <c r="B2" s="54"/>
      <c r="C2" s="55" t="s">
        <v>204</v>
      </c>
      <c r="D2" s="13"/>
      <c r="E2" s="57">
        <f>VLOOKUP($C$2,Kommune_arts_skat!$A$5:$H$276,6,0)/100</f>
        <v>0.125</v>
      </c>
      <c r="F2" s="83">
        <f>VLOOKUP($C$2,Kommune_arts_skat!$A$5:$H$276,5,0)/100</f>
        <v>0.213</v>
      </c>
      <c r="G2" s="84"/>
      <c r="H2" s="57">
        <f>VLOOKUP($C$2,Kommune_arts_skat!$A$5:$H$276,7,0)/100</f>
        <v>0.013000000000000001</v>
      </c>
      <c r="I2" s="57">
        <f>VLOOKUP($C$2,Kommune_arts_skat!$A$5:$H$276,8,0)/100</f>
        <v>0.013000000000000001</v>
      </c>
    </row>
    <row r="3" ht="11.25">
      <c r="C3" s="6"/>
    </row>
    <row r="4" spans="1:6" ht="11.25">
      <c r="A4" s="49" t="b">
        <v>1</v>
      </c>
      <c r="F4" s="7"/>
    </row>
    <row r="7" spans="3:5" ht="52.5" customHeight="1">
      <c r="C7" s="58" t="s">
        <v>326</v>
      </c>
      <c r="D7" s="8"/>
      <c r="E7" s="52">
        <v>1200000</v>
      </c>
    </row>
    <row r="8" ht="12" customHeight="1"/>
    <row r="9" ht="12" customHeight="1"/>
    <row r="10" ht="12" customHeight="1"/>
    <row r="11" ht="12" customHeight="1"/>
    <row r="12" spans="2:12" ht="12" customHeight="1">
      <c r="B12" s="68"/>
      <c r="C12" s="80"/>
      <c r="D12" s="70"/>
      <c r="E12" s="80"/>
      <c r="F12" s="72"/>
      <c r="J12" s="9"/>
      <c r="K12" s="12"/>
      <c r="L12" s="11"/>
    </row>
    <row r="13" spans="2:12" ht="12" customHeight="1">
      <c r="B13" s="73"/>
      <c r="C13" s="59" t="s">
        <v>0</v>
      </c>
      <c r="D13" s="13"/>
      <c r="E13" s="14"/>
      <c r="F13" s="74"/>
      <c r="J13" s="15" t="s">
        <v>14</v>
      </c>
      <c r="K13" s="16" t="s">
        <v>15</v>
      </c>
      <c r="L13" s="17" t="s">
        <v>16</v>
      </c>
    </row>
    <row r="14" spans="2:12" ht="12" customHeight="1">
      <c r="B14" s="73"/>
      <c r="C14" s="16"/>
      <c r="D14" s="13"/>
      <c r="E14" s="14"/>
      <c r="F14" s="74"/>
      <c r="J14" s="15"/>
      <c r="K14" s="16"/>
      <c r="L14" s="17"/>
    </row>
    <row r="15" spans="2:12" ht="12" customHeight="1">
      <c r="B15" s="73"/>
      <c r="C15" s="60" t="s">
        <v>329</v>
      </c>
      <c r="D15" s="13"/>
      <c r="E15" s="51">
        <v>760998</v>
      </c>
      <c r="F15" s="74"/>
      <c r="J15" s="15"/>
      <c r="K15" s="16"/>
      <c r="L15" s="17"/>
    </row>
    <row r="16" spans="2:12" ht="12" customHeight="1">
      <c r="B16" s="73"/>
      <c r="C16" s="19" t="s">
        <v>1</v>
      </c>
      <c r="D16" s="13" t="s">
        <v>3</v>
      </c>
      <c r="E16" s="21">
        <f>E15</f>
        <v>760998</v>
      </c>
      <c r="F16" s="74"/>
      <c r="J16" s="22" t="str">
        <f>C16</f>
        <v>AM-indkomst</v>
      </c>
      <c r="K16" s="20"/>
      <c r="L16" s="23"/>
    </row>
    <row r="17" spans="2:12" ht="12" customHeight="1">
      <c r="B17" s="73"/>
      <c r="C17" s="19"/>
      <c r="D17" s="13"/>
      <c r="E17" s="21"/>
      <c r="F17" s="74"/>
      <c r="J17" s="22"/>
      <c r="K17" s="20"/>
      <c r="L17" s="23"/>
    </row>
    <row r="18" spans="2:12" ht="12" customHeight="1">
      <c r="B18" s="73"/>
      <c r="C18" s="19" t="str">
        <f>CONCATENATE("AM-bidrag (",TEXT(K18,"0%")," x ",TEXT($E$16,"#.##0"),")")</f>
        <v>AM-bidrag (8% x 760.998)</v>
      </c>
      <c r="D18" s="13"/>
      <c r="E18" s="21">
        <f>-E16*K18</f>
        <v>-60879.840000000004</v>
      </c>
      <c r="F18" s="74"/>
      <c r="J18" s="22" t="str">
        <f>C18</f>
        <v>AM-bidrag (8% x 760.998)</v>
      </c>
      <c r="K18" s="24">
        <v>0.08</v>
      </c>
      <c r="L18" s="23"/>
    </row>
    <row r="19" spans="2:12" ht="12" customHeight="1">
      <c r="B19" s="73"/>
      <c r="C19" s="60" t="str">
        <f>CONCATENATE("SP-bidrag (",TEXT(K19,"0%")," x ",TEXT($E$16,"#.##0"),")")</f>
        <v>SP-bidrag (0% x 760.998)</v>
      </c>
      <c r="D19" s="13"/>
      <c r="E19" s="61">
        <f>-E16*K19</f>
        <v>0</v>
      </c>
      <c r="F19" s="74"/>
      <c r="J19" s="22" t="str">
        <f>C19</f>
        <v>SP-bidrag (0% x 760.998)</v>
      </c>
      <c r="K19" s="24">
        <v>0</v>
      </c>
      <c r="L19" s="23"/>
    </row>
    <row r="20" spans="2:12" ht="12" customHeight="1">
      <c r="B20" s="73"/>
      <c r="C20" s="19"/>
      <c r="D20" s="13"/>
      <c r="E20" s="21">
        <f>SUM(E16:E19)</f>
        <v>700118.16</v>
      </c>
      <c r="F20" s="74"/>
      <c r="J20" s="22"/>
      <c r="K20" s="24"/>
      <c r="L20" s="23"/>
    </row>
    <row r="21" spans="2:12" ht="12" customHeight="1">
      <c r="B21" s="73"/>
      <c r="C21" s="19"/>
      <c r="D21" s="13"/>
      <c r="E21" s="21"/>
      <c r="F21" s="74"/>
      <c r="J21" s="22"/>
      <c r="K21" s="20"/>
      <c r="L21" s="23"/>
    </row>
    <row r="22" spans="2:12" ht="12" customHeight="1">
      <c r="B22" s="73"/>
      <c r="C22" s="19" t="s">
        <v>331</v>
      </c>
      <c r="D22" s="13"/>
      <c r="E22" s="51">
        <v>40100</v>
      </c>
      <c r="F22" s="74"/>
      <c r="J22" s="15"/>
      <c r="K22" s="16"/>
      <c r="L22" s="17"/>
    </row>
    <row r="23" spans="2:12" ht="12" customHeight="1">
      <c r="B23" s="73"/>
      <c r="C23" s="60" t="s">
        <v>330</v>
      </c>
      <c r="D23" s="13"/>
      <c r="E23" s="51">
        <v>85000</v>
      </c>
      <c r="F23" s="74"/>
      <c r="J23" s="15"/>
      <c r="K23" s="16"/>
      <c r="L23" s="17"/>
    </row>
    <row r="24" spans="2:12" ht="12" customHeight="1">
      <c r="B24" s="73"/>
      <c r="C24" s="19"/>
      <c r="D24" s="13"/>
      <c r="E24" s="21">
        <f>E20-E22-E23</f>
        <v>575018.16</v>
      </c>
      <c r="F24" s="74"/>
      <c r="J24" s="22"/>
      <c r="K24" s="20"/>
      <c r="L24" s="23"/>
    </row>
    <row r="25" spans="2:12" ht="12" customHeight="1">
      <c r="B25" s="73"/>
      <c r="C25" s="19"/>
      <c r="D25" s="13"/>
      <c r="E25" s="21"/>
      <c r="F25" s="74"/>
      <c r="J25" s="22"/>
      <c r="K25" s="20"/>
      <c r="L25" s="23"/>
    </row>
    <row r="26" spans="2:12" ht="12" customHeight="1">
      <c r="B26" s="73"/>
      <c r="C26" s="60" t="s">
        <v>331</v>
      </c>
      <c r="D26" s="13"/>
      <c r="E26" s="61">
        <f>E22</f>
        <v>40100</v>
      </c>
      <c r="F26" s="74"/>
      <c r="J26" s="22"/>
      <c r="K26" s="20"/>
      <c r="L26" s="23"/>
    </row>
    <row r="27" spans="2:12" ht="12" customHeight="1">
      <c r="B27" s="73"/>
      <c r="C27" s="60" t="s">
        <v>332</v>
      </c>
      <c r="D27" s="13"/>
      <c r="E27" s="61">
        <f>SUM(E24:E26)</f>
        <v>615118.16</v>
      </c>
      <c r="F27" s="74"/>
      <c r="J27" s="22"/>
      <c r="K27" s="20"/>
      <c r="L27" s="23"/>
    </row>
    <row r="28" spans="2:12" ht="12" customHeight="1">
      <c r="B28" s="73"/>
      <c r="C28" s="19"/>
      <c r="D28" s="13"/>
      <c r="E28" s="25"/>
      <c r="F28" s="74"/>
      <c r="J28" s="15"/>
      <c r="K28" s="16"/>
      <c r="L28" s="17"/>
    </row>
    <row r="29" spans="2:12" ht="12" customHeight="1">
      <c r="B29" s="73"/>
      <c r="C29" s="19" t="s">
        <v>334</v>
      </c>
      <c r="D29" s="13"/>
      <c r="E29" s="51"/>
      <c r="F29" s="74"/>
      <c r="J29" s="15"/>
      <c r="K29" s="16"/>
      <c r="L29" s="17"/>
    </row>
    <row r="30" spans="2:12" ht="12" customHeight="1">
      <c r="B30" s="73"/>
      <c r="C30" s="60" t="s">
        <v>333</v>
      </c>
      <c r="D30" s="13"/>
      <c r="E30" s="51"/>
      <c r="F30" s="74"/>
      <c r="J30" s="15"/>
      <c r="K30" s="16"/>
      <c r="L30" s="17"/>
    </row>
    <row r="31" spans="2:12" ht="12" customHeight="1">
      <c r="B31" s="73"/>
      <c r="C31" s="60" t="s">
        <v>335</v>
      </c>
      <c r="D31" s="13"/>
      <c r="E31" s="61">
        <f>E27-E29-E30</f>
        <v>615118.16</v>
      </c>
      <c r="F31" s="74"/>
      <c r="J31" s="15"/>
      <c r="K31" s="16"/>
      <c r="L31" s="17"/>
    </row>
    <row r="32" spans="2:12" ht="12" customHeight="1">
      <c r="B32" s="73"/>
      <c r="C32" s="19"/>
      <c r="D32" s="13"/>
      <c r="E32" s="25"/>
      <c r="F32" s="74"/>
      <c r="J32" s="15"/>
      <c r="K32" s="16"/>
      <c r="L32" s="17"/>
    </row>
    <row r="33" spans="2:12" ht="12" customHeight="1">
      <c r="B33" s="73"/>
      <c r="C33" s="60" t="s">
        <v>336</v>
      </c>
      <c r="D33" s="13"/>
      <c r="E33" s="62">
        <f>IF(E31&lt;=0,0,IF(E31&gt;=E26,E26,E31))</f>
        <v>40100</v>
      </c>
      <c r="F33" s="74"/>
      <c r="J33" s="15"/>
      <c r="K33" s="16"/>
      <c r="L33" s="17"/>
    </row>
    <row r="34" spans="2:12" ht="12" customHeight="1">
      <c r="B34" s="73"/>
      <c r="C34" s="60" t="s">
        <v>2</v>
      </c>
      <c r="D34" s="13" t="s">
        <v>4</v>
      </c>
      <c r="E34" s="62">
        <f>E31-E33</f>
        <v>575018.16</v>
      </c>
      <c r="F34" s="74"/>
      <c r="J34" s="15"/>
      <c r="K34" s="16"/>
      <c r="L34" s="17"/>
    </row>
    <row r="35" spans="2:12" ht="12" customHeight="1">
      <c r="B35" s="73"/>
      <c r="C35" s="19"/>
      <c r="D35" s="13"/>
      <c r="E35" s="25"/>
      <c r="F35" s="74"/>
      <c r="J35" s="15"/>
      <c r="K35" s="16"/>
      <c r="L35" s="17"/>
    </row>
    <row r="36" spans="2:12" ht="12" customHeight="1">
      <c r="B36" s="73"/>
      <c r="C36" s="19"/>
      <c r="D36" s="13"/>
      <c r="E36" s="21"/>
      <c r="F36" s="74"/>
      <c r="J36" s="22"/>
      <c r="K36" s="20"/>
      <c r="L36" s="23"/>
    </row>
    <row r="37" spans="2:12" ht="12" customHeight="1">
      <c r="B37" s="73"/>
      <c r="C37" s="60" t="s">
        <v>5</v>
      </c>
      <c r="D37" s="13"/>
      <c r="E37" s="51">
        <v>-87427</v>
      </c>
      <c r="F37" s="74"/>
      <c r="J37" s="22"/>
      <c r="K37" s="20"/>
      <c r="L37" s="23"/>
    </row>
    <row r="38" spans="2:12" ht="12" customHeight="1">
      <c r="B38" s="73"/>
      <c r="C38" s="19"/>
      <c r="D38" s="13"/>
      <c r="E38" s="81">
        <f>E37</f>
        <v>-87427</v>
      </c>
      <c r="F38" s="74"/>
      <c r="J38" s="22"/>
      <c r="K38" s="20"/>
      <c r="L38" s="23"/>
    </row>
    <row r="39" spans="2:12" ht="12" customHeight="1">
      <c r="B39" s="73"/>
      <c r="C39" s="19"/>
      <c r="D39" s="13"/>
      <c r="E39" s="26"/>
      <c r="F39" s="74"/>
      <c r="J39" s="22"/>
      <c r="K39" s="20"/>
      <c r="L39" s="23"/>
    </row>
    <row r="40" spans="2:12" ht="12" customHeight="1">
      <c r="B40" s="73"/>
      <c r="C40" s="19" t="s">
        <v>334</v>
      </c>
      <c r="D40" s="13"/>
      <c r="E40" s="51"/>
      <c r="F40" s="74"/>
      <c r="J40" s="15"/>
      <c r="K40" s="16"/>
      <c r="L40" s="17"/>
    </row>
    <row r="41" spans="2:12" ht="12" customHeight="1">
      <c r="B41" s="73"/>
      <c r="C41" s="60" t="s">
        <v>333</v>
      </c>
      <c r="D41" s="13"/>
      <c r="E41" s="51"/>
      <c r="F41" s="74"/>
      <c r="J41" s="15"/>
      <c r="K41" s="16"/>
      <c r="L41" s="17"/>
    </row>
    <row r="42" spans="2:12" ht="12" customHeight="1">
      <c r="B42" s="73"/>
      <c r="C42" s="60" t="s">
        <v>5</v>
      </c>
      <c r="D42" s="13" t="s">
        <v>7</v>
      </c>
      <c r="E42" s="61">
        <f>E38-E40-E41</f>
        <v>-87427</v>
      </c>
      <c r="F42" s="74"/>
      <c r="J42" s="22"/>
      <c r="K42" s="20"/>
      <c r="L42" s="23"/>
    </row>
    <row r="43" spans="2:12" ht="12" customHeight="1">
      <c r="B43" s="73"/>
      <c r="C43" s="19"/>
      <c r="D43" s="13"/>
      <c r="E43" s="21"/>
      <c r="F43" s="74"/>
      <c r="J43" s="22"/>
      <c r="K43" s="20"/>
      <c r="L43" s="23"/>
    </row>
    <row r="44" spans="2:12" ht="12" customHeight="1">
      <c r="B44" s="73"/>
      <c r="C44" s="19"/>
      <c r="D44" s="13"/>
      <c r="E44" s="21"/>
      <c r="F44" s="74"/>
      <c r="J44" s="22"/>
      <c r="K44" s="20"/>
      <c r="L44" s="23"/>
    </row>
    <row r="45" spans="2:12" ht="12" customHeight="1">
      <c r="B45" s="73"/>
      <c r="C45" s="19" t="s">
        <v>339</v>
      </c>
      <c r="D45" s="13"/>
      <c r="E45" s="51">
        <v>0</v>
      </c>
      <c r="F45" s="74"/>
      <c r="J45" s="22" t="str">
        <f>C45</f>
        <v>Ligningsmæssige udgifter</v>
      </c>
      <c r="K45" s="20"/>
      <c r="L45" s="23"/>
    </row>
    <row r="46" spans="2:12" ht="12" customHeight="1">
      <c r="B46" s="73"/>
      <c r="C46" s="60" t="s">
        <v>338</v>
      </c>
      <c r="D46" s="13"/>
      <c r="E46" s="61">
        <f>-IF(K46*E16&lt;=7000,K46*E16,L46)</f>
        <v>-7000</v>
      </c>
      <c r="F46" s="74"/>
      <c r="J46" s="22" t="str">
        <f>C46</f>
        <v>Beskæftigelsesfradrag</v>
      </c>
      <c r="K46" s="27">
        <v>0.025</v>
      </c>
      <c r="L46" s="23">
        <v>7000</v>
      </c>
    </row>
    <row r="47" spans="2:12" ht="12" customHeight="1" thickBot="1">
      <c r="B47" s="73"/>
      <c r="C47" s="63" t="s">
        <v>13</v>
      </c>
      <c r="D47" s="13" t="s">
        <v>8</v>
      </c>
      <c r="E47" s="64">
        <f>E45+E46</f>
        <v>-7000</v>
      </c>
      <c r="F47" s="74"/>
      <c r="J47" s="22" t="str">
        <f>C47</f>
        <v>Ligningsmæssige fradrag</v>
      </c>
      <c r="K47" s="20">
        <v>-80000</v>
      </c>
      <c r="L47" s="23"/>
    </row>
    <row r="48" spans="2:12" ht="12" customHeight="1" thickTop="1">
      <c r="B48" s="73"/>
      <c r="C48" s="19"/>
      <c r="D48" s="13"/>
      <c r="E48" s="21"/>
      <c r="F48" s="74"/>
      <c r="J48" s="22"/>
      <c r="K48" s="20"/>
      <c r="L48" s="23"/>
    </row>
    <row r="49" spans="2:12" ht="12" customHeight="1" thickBot="1">
      <c r="B49" s="73"/>
      <c r="C49" s="63" t="s">
        <v>6</v>
      </c>
      <c r="D49" s="13" t="s">
        <v>9</v>
      </c>
      <c r="E49" s="64">
        <f>E34+E42+E47</f>
        <v>480591.16000000003</v>
      </c>
      <c r="F49" s="74"/>
      <c r="J49" s="22" t="str">
        <f>C49</f>
        <v>Skattepligtig indkomst</v>
      </c>
      <c r="K49" s="20"/>
      <c r="L49" s="23"/>
    </row>
    <row r="50" spans="2:12" ht="12" customHeight="1" thickTop="1">
      <c r="B50" s="75"/>
      <c r="C50" s="60"/>
      <c r="D50" s="77"/>
      <c r="E50" s="61"/>
      <c r="F50" s="79"/>
      <c r="J50" s="29"/>
      <c r="K50" s="18"/>
      <c r="L50" s="30"/>
    </row>
    <row r="51" spans="3:12" ht="12" customHeight="1">
      <c r="C51" s="31"/>
      <c r="D51" s="13"/>
      <c r="E51" s="33"/>
      <c r="J51" s="31"/>
      <c r="K51" s="31"/>
      <c r="L51" s="31"/>
    </row>
    <row r="52" spans="2:12" ht="12" customHeight="1">
      <c r="B52" s="68"/>
      <c r="C52" s="69"/>
      <c r="D52" s="70"/>
      <c r="E52" s="71"/>
      <c r="F52" s="72"/>
      <c r="J52" s="34"/>
      <c r="K52" s="10"/>
      <c r="L52" s="35"/>
    </row>
    <row r="53" spans="2:12" ht="12" customHeight="1">
      <c r="B53" s="73"/>
      <c r="C53" s="36" t="s">
        <v>21</v>
      </c>
      <c r="D53" s="13"/>
      <c r="E53" s="21"/>
      <c r="F53" s="74"/>
      <c r="J53" s="15" t="s">
        <v>14</v>
      </c>
      <c r="K53" s="16" t="s">
        <v>15</v>
      </c>
      <c r="L53" s="17" t="s">
        <v>16</v>
      </c>
    </row>
    <row r="54" spans="2:12" ht="12" customHeight="1">
      <c r="B54" s="73"/>
      <c r="C54" s="19" t="s">
        <v>18</v>
      </c>
      <c r="D54" s="13" t="s">
        <v>10</v>
      </c>
      <c r="E54" s="21">
        <f>(E34+(IF(E42&gt;0,E42,0))-IF(E47&lt;K47,-E47+K47,0))</f>
        <v>575018.16</v>
      </c>
      <c r="F54" s="74"/>
      <c r="G54" s="38"/>
      <c r="H54" s="38"/>
      <c r="J54" s="39" t="str">
        <f>CONCATENATE("Personlig indkomst (",D34,") + positiv nettokapitalindkomst (",D42,") - LF (",D47,") der overstiger kr. ",TEXT(K47,"#.##0"),"")</f>
        <v>Personlig indkomst (B) + positiv nettokapitalindkomst (C) - LF (D) der overstiger kr. -80.000</v>
      </c>
      <c r="K54" s="32"/>
      <c r="L54" s="23"/>
    </row>
    <row r="55" spans="2:12" ht="12" customHeight="1">
      <c r="B55" s="73"/>
      <c r="C55" s="19" t="s">
        <v>19</v>
      </c>
      <c r="D55" s="13" t="s">
        <v>17</v>
      </c>
      <c r="E55" s="21">
        <f>IF(E34+(IF(E42&gt;0,E42,0))&lt;=K55,0,E34+(IF(E42&gt;0,E42,0))-K55)</f>
        <v>321018.16000000003</v>
      </c>
      <c r="F55" s="74"/>
      <c r="J55" s="39" t="str">
        <f>CONCATENATE("Personlig indkomst (",D34,") + positiv nettokapitalindkomst (",D42,") - beløbsgrænsen ved mellemskat ",TEXT(K55,"#.##0"),)</f>
        <v>Personlig indkomst (B) + positiv nettokapitalindkomst (C) - beløbsgrænsen ved mellemskat 254.000</v>
      </c>
      <c r="K55" s="20">
        <v>254000</v>
      </c>
      <c r="L55" s="23"/>
    </row>
    <row r="56" spans="2:12" ht="12" customHeight="1">
      <c r="B56" s="73"/>
      <c r="C56" s="19" t="s">
        <v>20</v>
      </c>
      <c r="D56" s="13" t="s">
        <v>321</v>
      </c>
      <c r="E56" s="21">
        <f>IF(((E34+(IF(E42&gt;0,E42,0))+E33)&lt;=K56),0,(E34+(IF(E42&gt;0,E42,0))+E33-K56))</f>
        <v>310318.16000000003</v>
      </c>
      <c r="F56" s="74"/>
      <c r="J56" s="39" t="str">
        <f>CONCATENATE("Personlig indkomst (",D34,") + positiv nettokapitalindkomst (",D42,") + bidrag til kapitalpension - beløbsgrænsen ved topskatten ",TEXT(K56,"#.##0"))</f>
        <v>Personlig indkomst (B) + positiv nettokapitalindkomst (C) + bidrag til kapitalpension - beløbsgrænsen ved topskatten 304.800</v>
      </c>
      <c r="K56" s="20">
        <v>304800</v>
      </c>
      <c r="L56" s="23"/>
    </row>
    <row r="57" spans="2:12" ht="12" customHeight="1">
      <c r="B57" s="73"/>
      <c r="C57" s="8"/>
      <c r="D57" s="13"/>
      <c r="E57" s="21"/>
      <c r="F57" s="74"/>
      <c r="G57" s="38"/>
      <c r="H57" s="38"/>
      <c r="J57" s="22"/>
      <c r="K57" s="19"/>
      <c r="L57" s="37"/>
    </row>
    <row r="58" spans="2:12" ht="12" customHeight="1">
      <c r="B58" s="73"/>
      <c r="C58" s="36" t="s">
        <v>11</v>
      </c>
      <c r="D58" s="13"/>
      <c r="E58" s="21"/>
      <c r="F58" s="74"/>
      <c r="J58" s="22"/>
      <c r="K58" s="19"/>
      <c r="L58" s="37"/>
    </row>
    <row r="59" spans="2:12" ht="12" customHeight="1">
      <c r="B59" s="73"/>
      <c r="C59" s="8" t="str">
        <f>CONCATENATE("Bundskat ",TEXT(K59,"0,00%")," af ",D54," (",TEXT(E54,"#.##0"),")")</f>
        <v>Bundskat 5,50% af F (575.018)</v>
      </c>
      <c r="D59" s="13"/>
      <c r="E59" s="21">
        <f>K59*E54</f>
        <v>31625.9988</v>
      </c>
      <c r="F59" s="74"/>
      <c r="J59" s="22" t="s">
        <v>322</v>
      </c>
      <c r="K59" s="40">
        <v>0.055</v>
      </c>
      <c r="L59" s="23"/>
    </row>
    <row r="60" spans="2:12" ht="12" customHeight="1">
      <c r="B60" s="73"/>
      <c r="C60" s="8" t="str">
        <f>CONCATENATE("Mellemskat ",TEXT(K60,"0,00%")," af ",D55," (",TEXT(E55,"#.##0"),")")</f>
        <v>Mellemskat 6,00% af G (321.018)</v>
      </c>
      <c r="D60" s="13"/>
      <c r="E60" s="21">
        <f>K60*E55</f>
        <v>19261.089600000003</v>
      </c>
      <c r="F60" s="74"/>
      <c r="J60" s="22" t="s">
        <v>323</v>
      </c>
      <c r="K60" s="40">
        <v>0.06</v>
      </c>
      <c r="L60" s="23"/>
    </row>
    <row r="61" spans="2:12" ht="12" customHeight="1">
      <c r="B61" s="73"/>
      <c r="C61" s="8" t="str">
        <f>CONCATENATE("Topskat ",TEXT(K61-L61,"0,00%")," (Topskat ",TEXT(K61,"0%")," - nedslag ",TEXT(L61,"0,00%"),") af ",D56," (",TEXT(E56,"#.##0"),")")</f>
        <v>Topskat 13,70% (Topskat 15% - nedslag 1,30%) af H (310.318)</v>
      </c>
      <c r="D61" s="13"/>
      <c r="E61" s="21">
        <f>(K61-L61)*E56</f>
        <v>42513.58792</v>
      </c>
      <c r="F61" s="74"/>
      <c r="J61" s="22" t="s">
        <v>324</v>
      </c>
      <c r="K61" s="40">
        <v>0.15</v>
      </c>
      <c r="L61" s="41">
        <f>I2</f>
        <v>0.013000000000000001</v>
      </c>
    </row>
    <row r="62" spans="2:12" ht="12" customHeight="1">
      <c r="B62" s="73"/>
      <c r="C62" s="8" t="str">
        <f>IF(A4=TRUE,CONCATENATE("Amts- (",TEXT(E2,"0,00%"),"), kommune- (",TEXT(F2,"0,00%"),") og kirkeskat (",TEXT(H2,"0,00%"),") af ",D49," (",TEXT(E49,"#.##0"),")"),IF(A4=FALSE,CONCATENATE("Amts- (",TEXT(E2,"0,00%"),") og kommuneskat (",TEXT(F2,"0,00%"),") af ",D49," (",TEXT(E49,"#.##0"),")"),"Fejl"))</f>
        <v>Amts- (12,50%), kommune- (21,30%) og kirkeskat (1,30%) af E (480.591)</v>
      </c>
      <c r="D62" s="13"/>
      <c r="E62" s="42">
        <f>IF(A4=TRUE,(E2+F2+H2)*E49,IF(A4=FALSE,(E2+F2)*E49,"Fejl"))</f>
        <v>168687.49716</v>
      </c>
      <c r="F62" s="74"/>
      <c r="J62" s="22"/>
      <c r="K62" s="20"/>
      <c r="L62" s="23"/>
    </row>
    <row r="63" spans="2:12" ht="12" customHeight="1">
      <c r="B63" s="73"/>
      <c r="C63" s="8" t="str">
        <f>CONCATENATE("Modregnet skatteværdi stat ",TEXT(K59,"0,00%")," af personfradrag (",TEXT(L63,"#.##0"),")")</f>
        <v>Modregnet skatteværdi stat 5,50% af personfradrag (36.800)</v>
      </c>
      <c r="D63" s="13"/>
      <c r="E63" s="21">
        <f>K59*-L63</f>
        <v>-2024</v>
      </c>
      <c r="F63" s="74"/>
      <c r="J63" s="39" t="str">
        <f>C63</f>
        <v>Modregnet skatteværdi stat 5,50% af personfradrag (36.800)</v>
      </c>
      <c r="K63" s="20"/>
      <c r="L63" s="23">
        <v>36800</v>
      </c>
    </row>
    <row r="64" spans="2:12" ht="24" customHeight="1">
      <c r="B64" s="73"/>
      <c r="C64" s="65" t="str">
        <f>IF(A4=TRUE,CONCATENATE("Modregnet skatteværdi Amts- (",TEXT(E2,"0,00%"),"), kommune- (",TEXT(F2,"0,00%"),") og kirkeskat (",TEXT(H2,"0,00%"),") af personfradrag (",TEXT(L64,"#.##0"),")"),IF(A4=FALSE,CONCATENATE("Modregnet skatteværdi Amts- (",TEXT(E2,"0,00%"),") og kommuneskat (",TEXT(F2,"0,00%"),") af personfradrag (",TEXT(L64,"#.##0"),")"),"Fejl"))</f>
        <v>Modregnet skatteværdi Amts- (12,50%), kommune- (21,30%) og kirkeskat (1,30%) af personfradrag (36.800)</v>
      </c>
      <c r="D64" s="13"/>
      <c r="E64" s="61">
        <f>IF(A4=TRUE,(E2+F2+H2)*-L64,IF(A4=FALSE,(E2+F2)*-L64,"Fejl"))</f>
        <v>-12916.8</v>
      </c>
      <c r="F64" s="74"/>
      <c r="J64" s="39" t="str">
        <f>C64</f>
        <v>Modregnet skatteværdi Amts- (12,50%), kommune- (21,30%) og kirkeskat (1,30%) af personfradrag (36.800)</v>
      </c>
      <c r="K64" s="20"/>
      <c r="L64" s="23">
        <v>36800</v>
      </c>
    </row>
    <row r="65" spans="2:12" ht="12" customHeight="1">
      <c r="B65" s="73"/>
      <c r="C65" s="65" t="s">
        <v>328</v>
      </c>
      <c r="D65" s="13"/>
      <c r="E65" s="61">
        <f>SUM(E59:E64)</f>
        <v>247147.37348</v>
      </c>
      <c r="F65" s="74"/>
      <c r="J65" s="22" t="str">
        <f>C65</f>
        <v>Skat i alt, ekskl. AM-,SP-bidrag</v>
      </c>
      <c r="K65" s="20"/>
      <c r="L65" s="23"/>
    </row>
    <row r="66" spans="2:12" ht="12" customHeight="1">
      <c r="B66" s="73"/>
      <c r="C66" s="8"/>
      <c r="D66" s="13"/>
      <c r="E66" s="21"/>
      <c r="F66" s="74"/>
      <c r="J66" s="22"/>
      <c r="K66" s="20"/>
      <c r="L66" s="23"/>
    </row>
    <row r="67" spans="2:12" ht="12" customHeight="1">
      <c r="B67" s="73"/>
      <c r="C67" s="65" t="s">
        <v>325</v>
      </c>
      <c r="D67" s="13"/>
      <c r="E67" s="61">
        <f>IF(E7&lt;L67,E7*1%,IF(E7&gt;L67,(L67*1%)+((E7-L67)*3%),"fejl"))</f>
        <v>12000</v>
      </c>
      <c r="F67" s="74"/>
      <c r="J67" s="22"/>
      <c r="K67" s="20"/>
      <c r="L67" s="23">
        <v>3040000</v>
      </c>
    </row>
    <row r="68" spans="2:12" ht="12" customHeight="1">
      <c r="B68" s="73"/>
      <c r="C68" s="43"/>
      <c r="D68" s="13"/>
      <c r="E68" s="44"/>
      <c r="F68" s="74"/>
      <c r="J68" s="22"/>
      <c r="K68" s="20"/>
      <c r="L68" s="23"/>
    </row>
    <row r="69" spans="2:12" ht="12" customHeight="1">
      <c r="B69" s="73"/>
      <c r="C69" s="8" t="s">
        <v>12</v>
      </c>
      <c r="D69" s="13"/>
      <c r="E69" s="21">
        <f>E65</f>
        <v>247147.37348</v>
      </c>
      <c r="F69" s="74"/>
      <c r="J69" s="22" t="str">
        <f>C69</f>
        <v>Skat i alt, ekskl. AM-bidrag, SP</v>
      </c>
      <c r="K69" s="20"/>
      <c r="L69" s="23"/>
    </row>
    <row r="70" spans="2:12" ht="12" customHeight="1">
      <c r="B70" s="73"/>
      <c r="C70" s="8" t="s">
        <v>337</v>
      </c>
      <c r="D70" s="13"/>
      <c r="E70" s="21">
        <f>-(E18+E19)</f>
        <v>60879.840000000004</v>
      </c>
      <c r="F70" s="74"/>
      <c r="J70" s="22" t="str">
        <f>C70</f>
        <v>AM- og SP-bidrag</v>
      </c>
      <c r="K70" s="20"/>
      <c r="L70" s="23"/>
    </row>
    <row r="71" spans="2:12" ht="12" customHeight="1">
      <c r="B71" s="73"/>
      <c r="C71" s="65" t="str">
        <f>C67</f>
        <v>Ejendomsværdiskat</v>
      </c>
      <c r="D71" s="13"/>
      <c r="E71" s="61">
        <f>E67</f>
        <v>12000</v>
      </c>
      <c r="F71" s="74"/>
      <c r="J71" s="22"/>
      <c r="K71" s="20"/>
      <c r="L71" s="23"/>
    </row>
    <row r="72" spans="2:12" ht="12" customHeight="1" thickBot="1">
      <c r="B72" s="73"/>
      <c r="C72" s="66" t="s">
        <v>327</v>
      </c>
      <c r="D72" s="13"/>
      <c r="E72" s="67">
        <f>SUM(E69:E71)</f>
        <v>320027.21348000003</v>
      </c>
      <c r="F72" s="74"/>
      <c r="J72" s="22" t="str">
        <f>C72</f>
        <v>Skat i alt</v>
      </c>
      <c r="K72" s="20"/>
      <c r="L72" s="23"/>
    </row>
    <row r="73" spans="2:12" ht="12" customHeight="1" thickTop="1">
      <c r="B73" s="75"/>
      <c r="C73" s="76"/>
      <c r="D73" s="77"/>
      <c r="E73" s="78"/>
      <c r="F73" s="79"/>
      <c r="J73" s="29"/>
      <c r="K73" s="28"/>
      <c r="L73" s="45"/>
    </row>
    <row r="76" ht="11.25">
      <c r="E76" s="46"/>
    </row>
    <row r="84" spans="7:8" ht="11.25">
      <c r="G84" s="47"/>
      <c r="H84" s="47"/>
    </row>
    <row r="86" ht="11.25">
      <c r="C86" s="48"/>
    </row>
    <row r="87" ht="11.25" hidden="1">
      <c r="C87" s="4" t="str">
        <f>Kommune_arts_skat!A5</f>
        <v>ALBERTSLUND</v>
      </c>
    </row>
    <row r="88" ht="11.25" hidden="1">
      <c r="C88" s="4" t="str">
        <f>Kommune_arts_skat!A6</f>
        <v>ALLERØD</v>
      </c>
    </row>
    <row r="89" ht="11.25" hidden="1">
      <c r="C89" s="4" t="str">
        <f>Kommune_arts_skat!A7</f>
        <v>ARDEN</v>
      </c>
    </row>
    <row r="90" ht="11.25" hidden="1">
      <c r="C90" s="4" t="str">
        <f>Kommune_arts_skat!A8</f>
        <v>ASSENS</v>
      </c>
    </row>
    <row r="91" ht="11.25" hidden="1">
      <c r="C91" s="4" t="str">
        <f>Kommune_arts_skat!A9</f>
        <v>AUGUSTENBORG</v>
      </c>
    </row>
    <row r="92" ht="11.25" hidden="1">
      <c r="C92" s="4" t="str">
        <f>Kommune_arts_skat!A10</f>
        <v>AULUM-HADERUP</v>
      </c>
    </row>
    <row r="93" ht="11.25" hidden="1">
      <c r="C93" s="4" t="str">
        <f>Kommune_arts_skat!A11</f>
        <v>BALLERUP</v>
      </c>
    </row>
    <row r="94" ht="11.25" hidden="1">
      <c r="C94" s="4" t="str">
        <f>Kommune_arts_skat!A12</f>
        <v>BILLUND</v>
      </c>
    </row>
    <row r="95" ht="11.25" hidden="1">
      <c r="C95" s="4" t="str">
        <f>Kommune_arts_skat!A13</f>
        <v>BIRKERØD</v>
      </c>
    </row>
    <row r="96" ht="11.25" hidden="1">
      <c r="C96" s="4" t="str">
        <f>Kommune_arts_skat!A14</f>
        <v>BJERGSTED</v>
      </c>
    </row>
    <row r="97" ht="11.25" hidden="1">
      <c r="C97" s="4" t="str">
        <f>Kommune_arts_skat!A15</f>
        <v>BJERRINGBRO</v>
      </c>
    </row>
    <row r="98" ht="11.25" hidden="1">
      <c r="C98" s="4" t="str">
        <f>Kommune_arts_skat!A16</f>
        <v>BLÅBJERG</v>
      </c>
    </row>
    <row r="99" ht="11.25" hidden="1">
      <c r="C99" s="4" t="str">
        <f>Kommune_arts_skat!A17</f>
        <v>BLÅVANDSHUK</v>
      </c>
    </row>
    <row r="100" ht="11.25" hidden="1">
      <c r="C100" s="4" t="str">
        <f>Kommune_arts_skat!A18</f>
        <v>BOGENSE</v>
      </c>
    </row>
    <row r="101" ht="11.25" hidden="1">
      <c r="C101" s="4" t="str">
        <f>Kommune_arts_skat!A19</f>
        <v>BORNHOLM</v>
      </c>
    </row>
    <row r="102" ht="11.25" hidden="1">
      <c r="C102" s="4" t="str">
        <f>Kommune_arts_skat!A20</f>
        <v>BOV</v>
      </c>
    </row>
    <row r="103" ht="11.25" hidden="1">
      <c r="C103" s="4" t="str">
        <f>Kommune_arts_skat!A21</f>
        <v>BRAMMINGE</v>
      </c>
    </row>
    <row r="104" ht="11.25" hidden="1">
      <c r="C104" s="4" t="str">
        <f>Kommune_arts_skat!A22</f>
        <v>BRAMSNÆS</v>
      </c>
    </row>
    <row r="105" ht="11.25" hidden="1">
      <c r="C105" s="4" t="str">
        <f>Kommune_arts_skat!A23</f>
        <v>BRANDE</v>
      </c>
    </row>
    <row r="106" ht="11.25" hidden="1">
      <c r="C106" s="4" t="str">
        <f>Kommune_arts_skat!A24</f>
        <v>BREDEBRO</v>
      </c>
    </row>
    <row r="107" ht="11.25" hidden="1">
      <c r="C107" s="4" t="str">
        <f>Kommune_arts_skat!A25</f>
        <v>BROAGER</v>
      </c>
    </row>
    <row r="108" ht="11.25" hidden="1">
      <c r="C108" s="4" t="str">
        <f>Kommune_arts_skat!A26</f>
        <v>BROBY</v>
      </c>
    </row>
    <row r="109" ht="11.25" hidden="1">
      <c r="C109" s="4" t="str">
        <f>Kommune_arts_skat!A27</f>
        <v>BROVST</v>
      </c>
    </row>
    <row r="110" ht="11.25" hidden="1">
      <c r="C110" s="4" t="str">
        <f>Kommune_arts_skat!A28</f>
        <v>BRÆDSTRUP</v>
      </c>
    </row>
    <row r="111" ht="11.25" hidden="1">
      <c r="C111" s="4" t="str">
        <f>Kommune_arts_skat!A29</f>
        <v>BRØNDBY</v>
      </c>
    </row>
    <row r="112" ht="11.25" hidden="1">
      <c r="C112" s="4" t="str">
        <f>Kommune_arts_skat!A30</f>
        <v>BRØNDERSLEV</v>
      </c>
    </row>
    <row r="113" ht="11.25" hidden="1">
      <c r="C113" s="4" t="str">
        <f>Kommune_arts_skat!A31</f>
        <v>BRØRUP</v>
      </c>
    </row>
    <row r="114" ht="11.25" hidden="1">
      <c r="C114" s="4" t="str">
        <f>Kommune_arts_skat!A32</f>
        <v>BØRKOP</v>
      </c>
    </row>
    <row r="115" ht="11.25" hidden="1">
      <c r="C115" s="4" t="str">
        <f>Kommune_arts_skat!A33</f>
        <v>CHRISTIANSFELD</v>
      </c>
    </row>
    <row r="116" ht="11.25" hidden="1">
      <c r="C116" s="4" t="str">
        <f>Kommune_arts_skat!A34</f>
        <v>DIANALUND</v>
      </c>
    </row>
    <row r="117" ht="11.25" hidden="1">
      <c r="C117" s="4" t="str">
        <f>Kommune_arts_skat!A35</f>
        <v>DRAGSHOLM</v>
      </c>
    </row>
    <row r="118" ht="11.25" hidden="1">
      <c r="C118" s="4" t="str">
        <f>Kommune_arts_skat!A36</f>
        <v>DRAGØR</v>
      </c>
    </row>
    <row r="119" ht="11.25" hidden="1">
      <c r="C119" s="4" t="str">
        <f>Kommune_arts_skat!A37</f>
        <v>DRONNINGLUND</v>
      </c>
    </row>
    <row r="120" ht="11.25" hidden="1">
      <c r="C120" s="4" t="str">
        <f>Kommune_arts_skat!A38</f>
        <v>EBELTOFT</v>
      </c>
    </row>
    <row r="121" ht="11.25" hidden="1">
      <c r="C121" s="4" t="str">
        <f>Kommune_arts_skat!A39</f>
        <v>EGEBJERG</v>
      </c>
    </row>
    <row r="122" ht="11.25" hidden="1">
      <c r="C122" s="4" t="str">
        <f>Kommune_arts_skat!A40</f>
        <v>EGTVED</v>
      </c>
    </row>
    <row r="123" ht="11.25" hidden="1">
      <c r="C123" s="4" t="str">
        <f>Kommune_arts_skat!A41</f>
        <v>EGVAD</v>
      </c>
    </row>
    <row r="124" ht="11.25" hidden="1">
      <c r="C124" s="4" t="str">
        <f>Kommune_arts_skat!A42</f>
        <v>EJBY</v>
      </c>
    </row>
    <row r="125" ht="11.25" hidden="1">
      <c r="C125" s="4" t="str">
        <f>Kommune_arts_skat!A43</f>
        <v>ESBJERG</v>
      </c>
    </row>
    <row r="126" ht="11.25" hidden="1">
      <c r="C126" s="4" t="str">
        <f>Kommune_arts_skat!A44</f>
        <v>FAKSE</v>
      </c>
    </row>
    <row r="127" ht="11.25" hidden="1">
      <c r="C127" s="4" t="str">
        <f>Kommune_arts_skat!A45</f>
        <v>FANØ</v>
      </c>
    </row>
    <row r="128" ht="11.25" hidden="1">
      <c r="C128" s="4" t="str">
        <f>Kommune_arts_skat!A46</f>
        <v>FARSØ</v>
      </c>
    </row>
    <row r="129" ht="11.25" hidden="1">
      <c r="C129" s="4" t="str">
        <f>Kommune_arts_skat!A47</f>
        <v>FARUM</v>
      </c>
    </row>
    <row r="130" ht="11.25" hidden="1">
      <c r="C130" s="4" t="str">
        <f>Kommune_arts_skat!A48</f>
        <v>FJENDS</v>
      </c>
    </row>
    <row r="131" ht="11.25" hidden="1">
      <c r="C131" s="4" t="str">
        <f>Kommune_arts_skat!A49</f>
        <v>FJERRITSLEV</v>
      </c>
    </row>
    <row r="132" ht="11.25" hidden="1">
      <c r="C132" s="4" t="str">
        <f>Kommune_arts_skat!A50</f>
        <v>FLADSÅ</v>
      </c>
    </row>
    <row r="133" ht="11.25" hidden="1">
      <c r="C133" s="4" t="str">
        <f>Kommune_arts_skat!A51</f>
        <v>FREDENSBORG-HUMLEBÆK</v>
      </c>
    </row>
    <row r="134" ht="11.25" hidden="1">
      <c r="C134" s="4" t="str">
        <f>Kommune_arts_skat!A52</f>
        <v>FREDERICIA</v>
      </c>
    </row>
    <row r="135" ht="11.25" hidden="1">
      <c r="C135" s="4" t="str">
        <f>Kommune_arts_skat!A53</f>
        <v>FREDERIKSBERG</v>
      </c>
    </row>
    <row r="136" ht="11.25" hidden="1">
      <c r="C136" s="4" t="str">
        <f>Kommune_arts_skat!A54</f>
        <v>FREDERIKSHAVN</v>
      </c>
    </row>
    <row r="137" ht="11.25" hidden="1">
      <c r="C137" s="4" t="str">
        <f>Kommune_arts_skat!A55</f>
        <v>FREDERIKSSUND</v>
      </c>
    </row>
    <row r="138" ht="11.25" hidden="1">
      <c r="C138" s="4" t="str">
        <f>Kommune_arts_skat!A56</f>
        <v>FREDERIKSVÆRK</v>
      </c>
    </row>
    <row r="139" ht="11.25" hidden="1">
      <c r="C139" s="4" t="str">
        <f>Kommune_arts_skat!A57</f>
        <v>FUGLEBJERG</v>
      </c>
    </row>
    <row r="140" ht="11.25" hidden="1">
      <c r="C140" s="4" t="str">
        <f>Kommune_arts_skat!A58</f>
        <v>FÅBORG</v>
      </c>
    </row>
    <row r="141" ht="11.25" hidden="1">
      <c r="C141" s="4" t="str">
        <f>Kommune_arts_skat!A59</f>
        <v>GALTEN</v>
      </c>
    </row>
    <row r="142" ht="11.25" hidden="1">
      <c r="C142" s="4" t="str">
        <f>Kommune_arts_skat!A60</f>
        <v>GEDVED</v>
      </c>
    </row>
    <row r="143" ht="11.25" hidden="1">
      <c r="C143" s="4" t="str">
        <f>Kommune_arts_skat!A61</f>
        <v>GENNEMSNITSKOMMUNE</v>
      </c>
    </row>
    <row r="144" ht="11.25" hidden="1">
      <c r="C144" s="4" t="str">
        <f>Kommune_arts_skat!A62</f>
        <v>GENTOFTE</v>
      </c>
    </row>
    <row r="145" ht="11.25" hidden="1">
      <c r="C145" s="4" t="str">
        <f>Kommune_arts_skat!A63</f>
        <v>GIVE</v>
      </c>
    </row>
    <row r="146" ht="11.25" hidden="1">
      <c r="C146" s="4" t="str">
        <f>Kommune_arts_skat!A64</f>
        <v>GJERN</v>
      </c>
    </row>
    <row r="147" ht="11.25" hidden="1">
      <c r="C147" s="4" t="str">
        <f>Kommune_arts_skat!A65</f>
        <v>GLADSAXE</v>
      </c>
    </row>
    <row r="148" ht="11.25" hidden="1">
      <c r="C148" s="4" t="str">
        <f>Kommune_arts_skat!A66</f>
        <v>GLAMSBJERG</v>
      </c>
    </row>
    <row r="149" ht="11.25" hidden="1">
      <c r="C149" s="4" t="str">
        <f>Kommune_arts_skat!A67</f>
        <v>GLOSTRUP</v>
      </c>
    </row>
    <row r="150" ht="11.25" hidden="1">
      <c r="C150" s="4" t="str">
        <f>Kommune_arts_skat!A68</f>
        <v>GRAM</v>
      </c>
    </row>
    <row r="151" ht="11.25" hidden="1">
      <c r="C151" s="4" t="str">
        <f>Kommune_arts_skat!A69</f>
        <v>GRENÅ</v>
      </c>
    </row>
    <row r="152" ht="11.25" hidden="1">
      <c r="C152" s="4" t="str">
        <f>Kommune_arts_skat!A70</f>
        <v>GREVE</v>
      </c>
    </row>
    <row r="153" ht="11.25" hidden="1">
      <c r="C153" s="4" t="str">
        <f>Kommune_arts_skat!A71</f>
        <v>GRINDSTED</v>
      </c>
    </row>
    <row r="154" ht="11.25" hidden="1">
      <c r="C154" s="4" t="str">
        <f>Kommune_arts_skat!A72</f>
        <v>GRÆSTED-GILLELEJE</v>
      </c>
    </row>
    <row r="155" ht="11.25" hidden="1">
      <c r="C155" s="4" t="str">
        <f>Kommune_arts_skat!A73</f>
        <v>GRÅSTEN</v>
      </c>
    </row>
    <row r="156" ht="11.25" hidden="1">
      <c r="C156" s="4" t="str">
        <f>Kommune_arts_skat!A74</f>
        <v>GUDME</v>
      </c>
    </row>
    <row r="157" ht="11.25" hidden="1">
      <c r="C157" s="4" t="str">
        <f>Kommune_arts_skat!A75</f>
        <v>GUNDSØ</v>
      </c>
    </row>
    <row r="158" ht="11.25" hidden="1">
      <c r="C158" s="4" t="str">
        <f>Kommune_arts_skat!A76</f>
        <v>GØRLEV</v>
      </c>
    </row>
    <row r="159" ht="11.25" hidden="1">
      <c r="C159" s="4" t="str">
        <f>Kommune_arts_skat!A77</f>
        <v>HADERSLEV</v>
      </c>
    </row>
    <row r="160" ht="11.25" hidden="1">
      <c r="C160" s="4" t="str">
        <f>Kommune_arts_skat!A78</f>
        <v>HADSTEN</v>
      </c>
    </row>
    <row r="161" ht="11.25" hidden="1">
      <c r="C161" s="4" t="str">
        <f>Kommune_arts_skat!A79</f>
        <v>HADSUND</v>
      </c>
    </row>
    <row r="162" ht="11.25" hidden="1">
      <c r="C162" s="4" t="str">
        <f>Kommune_arts_skat!A80</f>
        <v>HALS</v>
      </c>
    </row>
    <row r="163" ht="11.25" hidden="1">
      <c r="C163" s="4" t="str">
        <f>Kommune_arts_skat!A81</f>
        <v>HAMMEL</v>
      </c>
    </row>
    <row r="164" ht="11.25" hidden="1">
      <c r="C164" s="4" t="str">
        <f>Kommune_arts_skat!A82</f>
        <v>HANSTHOLM</v>
      </c>
    </row>
    <row r="165" ht="11.25" hidden="1">
      <c r="C165" s="4" t="str">
        <f>Kommune_arts_skat!A83</f>
        <v>HASHØJ</v>
      </c>
    </row>
    <row r="166" ht="11.25" hidden="1">
      <c r="C166" s="4" t="str">
        <f>Kommune_arts_skat!A84</f>
        <v>HASLEV</v>
      </c>
    </row>
    <row r="167" ht="11.25" hidden="1">
      <c r="C167" s="4" t="str">
        <f>Kommune_arts_skat!A85</f>
        <v>HEDENSTED</v>
      </c>
    </row>
    <row r="168" ht="11.25" hidden="1">
      <c r="C168" s="4" t="str">
        <f>Kommune_arts_skat!A86</f>
        <v>HELLE</v>
      </c>
    </row>
    <row r="169" ht="11.25" hidden="1">
      <c r="C169" s="4" t="str">
        <f>Kommune_arts_skat!A87</f>
        <v>HELSINGE</v>
      </c>
    </row>
    <row r="170" ht="11.25" hidden="1">
      <c r="C170" s="4" t="str">
        <f>Kommune_arts_skat!A88</f>
        <v>HELSINGØR</v>
      </c>
    </row>
    <row r="171" ht="11.25" hidden="1">
      <c r="C171" s="4" t="str">
        <f>Kommune_arts_skat!A89</f>
        <v>HERLEV</v>
      </c>
    </row>
    <row r="172" ht="11.25" hidden="1">
      <c r="C172" s="4" t="str">
        <f>Kommune_arts_skat!A90</f>
        <v>HERNING</v>
      </c>
    </row>
    <row r="173" ht="11.25" hidden="1">
      <c r="C173" s="4" t="str">
        <f>Kommune_arts_skat!A91</f>
        <v>HILLERØD</v>
      </c>
    </row>
    <row r="174" ht="11.25" hidden="1">
      <c r="C174" s="4" t="str">
        <f>Kommune_arts_skat!A92</f>
        <v>HINNERUP</v>
      </c>
    </row>
    <row r="175" ht="11.25" hidden="1">
      <c r="C175" s="4" t="str">
        <f>Kommune_arts_skat!A93</f>
        <v>HIRTSHALS</v>
      </c>
    </row>
    <row r="176" ht="11.25" hidden="1">
      <c r="C176" s="4" t="str">
        <f>Kommune_arts_skat!A94</f>
        <v>HJØRRING</v>
      </c>
    </row>
    <row r="177" ht="11.25" hidden="1">
      <c r="C177" s="4" t="str">
        <f>Kommune_arts_skat!A95</f>
        <v>HOBRO</v>
      </c>
    </row>
    <row r="178" ht="11.25" hidden="1">
      <c r="C178" s="4" t="str">
        <f>Kommune_arts_skat!A96</f>
        <v>HOLBÆK</v>
      </c>
    </row>
    <row r="179" ht="11.25" hidden="1">
      <c r="C179" s="4" t="str">
        <f>Kommune_arts_skat!A97</f>
        <v>HOLEBY</v>
      </c>
    </row>
    <row r="180" ht="11.25" hidden="1">
      <c r="C180" s="4" t="str">
        <f>Kommune_arts_skat!A98</f>
        <v>HOLMEGÅRD</v>
      </c>
    </row>
    <row r="181" ht="11.25" hidden="1">
      <c r="C181" s="4" t="str">
        <f>Kommune_arts_skat!A99</f>
        <v>HOLMSLAND</v>
      </c>
    </row>
    <row r="182" ht="11.25" hidden="1">
      <c r="C182" s="4" t="str">
        <f>Kommune_arts_skat!A100</f>
        <v>HOLSTEBRO</v>
      </c>
    </row>
    <row r="183" ht="11.25" hidden="1">
      <c r="C183" s="4" t="str">
        <f>Kommune_arts_skat!A101</f>
        <v>HOLSTED</v>
      </c>
    </row>
    <row r="184" ht="11.25" hidden="1">
      <c r="C184" s="4" t="str">
        <f>Kommune_arts_skat!A102</f>
        <v>HORSENS</v>
      </c>
    </row>
    <row r="185" ht="11.25" hidden="1">
      <c r="C185" s="4" t="str">
        <f>Kommune_arts_skat!A103</f>
        <v>HUNDESTED</v>
      </c>
    </row>
    <row r="186" ht="11.25" hidden="1">
      <c r="C186" s="4" t="str">
        <f>Kommune_arts_skat!A104</f>
        <v>HVALSØ</v>
      </c>
    </row>
    <row r="187" ht="11.25" hidden="1">
      <c r="C187" s="4" t="str">
        <f>Kommune_arts_skat!A105</f>
        <v>HVIDEBÆK</v>
      </c>
    </row>
    <row r="188" ht="11.25" hidden="1">
      <c r="C188" s="4" t="str">
        <f>Kommune_arts_skat!A106</f>
        <v>HVIDOVRE</v>
      </c>
    </row>
    <row r="189" ht="11.25" hidden="1">
      <c r="C189" s="4" t="str">
        <f>Kommune_arts_skat!A107</f>
        <v>HVORSLEV</v>
      </c>
    </row>
    <row r="190" ht="11.25" hidden="1">
      <c r="C190" s="4" t="str">
        <f>Kommune_arts_skat!A108</f>
        <v>HØJER</v>
      </c>
    </row>
    <row r="191" ht="11.25" hidden="1">
      <c r="C191" s="4" t="str">
        <f>Kommune_arts_skat!A109</f>
        <v>HØJE-TÅSTRUP</v>
      </c>
    </row>
    <row r="192" ht="11.25" hidden="1">
      <c r="C192" s="4" t="str">
        <f>Kommune_arts_skat!A110</f>
        <v>HØJREBY</v>
      </c>
    </row>
    <row r="193" ht="11.25" hidden="1">
      <c r="C193" s="4" t="str">
        <f>Kommune_arts_skat!A111</f>
        <v>HØNG</v>
      </c>
    </row>
    <row r="194" ht="11.25" hidden="1">
      <c r="C194" s="4" t="str">
        <f>Kommune_arts_skat!A112</f>
        <v>HØRNING</v>
      </c>
    </row>
    <row r="195" ht="11.25" hidden="1">
      <c r="C195" s="4" t="str">
        <f>Kommune_arts_skat!A113</f>
        <v>HØRSHOLM</v>
      </c>
    </row>
    <row r="196" ht="11.25" hidden="1">
      <c r="C196" s="4" t="str">
        <f>Kommune_arts_skat!A114</f>
        <v>HÅRBY</v>
      </c>
    </row>
    <row r="197" ht="11.25" hidden="1">
      <c r="C197" s="4" t="str">
        <f>Kommune_arts_skat!A115</f>
        <v>IKAST</v>
      </c>
    </row>
    <row r="198" ht="11.25" hidden="1">
      <c r="C198" s="4" t="str">
        <f>Kommune_arts_skat!A116</f>
        <v>ISHØJ</v>
      </c>
    </row>
    <row r="199" ht="11.25" hidden="1">
      <c r="C199" s="4" t="str">
        <f>Kommune_arts_skat!A117</f>
        <v>JELLING</v>
      </c>
    </row>
    <row r="200" ht="11.25" hidden="1">
      <c r="C200" s="4" t="str">
        <f>Kommune_arts_skat!A118</f>
        <v>JERNLØSE</v>
      </c>
    </row>
    <row r="201" ht="11.25" hidden="1">
      <c r="C201" s="4" t="str">
        <f>Kommune_arts_skat!A119</f>
        <v>JUELSMINDE</v>
      </c>
    </row>
    <row r="202" ht="11.25" hidden="1">
      <c r="C202" s="4" t="str">
        <f>Kommune_arts_skat!A120</f>
        <v>JÆGERSPRIS</v>
      </c>
    </row>
    <row r="203" ht="11.25" hidden="1">
      <c r="C203" s="4" t="str">
        <f>Kommune_arts_skat!A121</f>
        <v>KALUNDBORG</v>
      </c>
    </row>
    <row r="204" ht="11.25" hidden="1">
      <c r="C204" s="4" t="str">
        <f>Kommune_arts_skat!A122</f>
        <v>KARLEBO</v>
      </c>
    </row>
    <row r="205" ht="11.25" hidden="1">
      <c r="C205" s="4" t="str">
        <f>Kommune_arts_skat!A123</f>
        <v>KARUP</v>
      </c>
    </row>
    <row r="206" ht="11.25" hidden="1">
      <c r="C206" s="4" t="str">
        <f>Kommune_arts_skat!A124</f>
        <v>KERTEMINDE</v>
      </c>
    </row>
    <row r="207" ht="11.25" hidden="1">
      <c r="C207" s="4" t="str">
        <f>Kommune_arts_skat!A125</f>
        <v>KJELLERUP</v>
      </c>
    </row>
    <row r="208" ht="11.25" hidden="1">
      <c r="C208" s="4" t="str">
        <f>Kommune_arts_skat!A126</f>
        <v>KOLDING</v>
      </c>
    </row>
    <row r="209" ht="11.25" hidden="1">
      <c r="C209" s="4" t="str">
        <f>Kommune_arts_skat!A127</f>
        <v>KORSØR</v>
      </c>
    </row>
    <row r="210" ht="11.25" hidden="1">
      <c r="C210" s="4" t="str">
        <f>Kommune_arts_skat!A128</f>
        <v>KØBENHAVN</v>
      </c>
    </row>
    <row r="211" ht="11.25" hidden="1">
      <c r="C211" s="4" t="str">
        <f>Kommune_arts_skat!A129</f>
        <v>KØGE</v>
      </c>
    </row>
    <row r="212" ht="11.25" hidden="1">
      <c r="C212" s="4" t="str">
        <f>Kommune_arts_skat!A130</f>
        <v>LANGEBÆK</v>
      </c>
    </row>
    <row r="213" ht="11.25" hidden="1">
      <c r="C213" s="4" t="str">
        <f>Kommune_arts_skat!A131</f>
        <v>LANGESKOV</v>
      </c>
    </row>
    <row r="214" ht="11.25" hidden="1">
      <c r="C214" s="4" t="str">
        <f>Kommune_arts_skat!A132</f>
        <v>LANGÅ</v>
      </c>
    </row>
    <row r="215" ht="11.25" hidden="1">
      <c r="C215" s="4" t="str">
        <f>Kommune_arts_skat!A133</f>
        <v>LEDØJE-SMØRUM</v>
      </c>
    </row>
    <row r="216" ht="11.25" hidden="1">
      <c r="C216" s="4" t="str">
        <f>Kommune_arts_skat!A134</f>
        <v>LEJRE</v>
      </c>
    </row>
    <row r="217" ht="11.25" hidden="1">
      <c r="C217" s="4" t="str">
        <f>Kommune_arts_skat!A135</f>
        <v>LEMVIG</v>
      </c>
    </row>
    <row r="218" ht="11.25" hidden="1">
      <c r="C218" s="4" t="str">
        <f>Kommune_arts_skat!A136</f>
        <v>LUNDERSKOV</v>
      </c>
    </row>
    <row r="219" ht="11.25" hidden="1">
      <c r="C219" s="4" t="str">
        <f>Kommune_arts_skat!A137</f>
        <v>LUNDTOFT</v>
      </c>
    </row>
    <row r="220" ht="11.25" hidden="1">
      <c r="C220" s="4" t="str">
        <f>Kommune_arts_skat!A138</f>
        <v>LYNGBY-TÅRBÆK</v>
      </c>
    </row>
    <row r="221" ht="11.25" hidden="1">
      <c r="C221" s="4" t="str">
        <f>Kommune_arts_skat!A139</f>
        <v>LÆSØ</v>
      </c>
    </row>
    <row r="222" ht="11.25" hidden="1">
      <c r="C222" s="4" t="str">
        <f>Kommune_arts_skat!A140</f>
        <v>LØGSTØR</v>
      </c>
    </row>
    <row r="223" ht="11.25" hidden="1">
      <c r="C223" s="4" t="str">
        <f>Kommune_arts_skat!A141</f>
        <v>LØGUMKLOSTER</v>
      </c>
    </row>
    <row r="224" ht="11.25" hidden="1">
      <c r="C224" s="4" t="str">
        <f>Kommune_arts_skat!A142</f>
        <v>LØKKEN-VRÅ</v>
      </c>
    </row>
    <row r="225" ht="11.25" hidden="1">
      <c r="C225" s="4" t="str">
        <f>Kommune_arts_skat!A143</f>
        <v>MARIAGER</v>
      </c>
    </row>
    <row r="226" ht="11.25" hidden="1">
      <c r="C226" s="4" t="str">
        <f>Kommune_arts_skat!A144</f>
        <v>MARIBO</v>
      </c>
    </row>
    <row r="227" ht="11.25" hidden="1">
      <c r="C227" s="4" t="str">
        <f>Kommune_arts_skat!A145</f>
        <v>MARSTAL</v>
      </c>
    </row>
    <row r="228" ht="11.25" hidden="1">
      <c r="C228" s="4" t="str">
        <f>Kommune_arts_skat!A146</f>
        <v>MIDDELFART</v>
      </c>
    </row>
    <row r="229" ht="11.25" hidden="1">
      <c r="C229" s="4" t="str">
        <f>Kommune_arts_skat!A147</f>
        <v>MIDT-DJURS</v>
      </c>
    </row>
    <row r="230" ht="11.25" hidden="1">
      <c r="C230" s="4" t="str">
        <f>Kommune_arts_skat!A148</f>
        <v>MORSØ</v>
      </c>
    </row>
    <row r="231" ht="11.25" hidden="1">
      <c r="C231" s="4" t="str">
        <f>Kommune_arts_skat!A149</f>
        <v>MUNKEBO</v>
      </c>
    </row>
    <row r="232" ht="11.25" hidden="1">
      <c r="C232" s="4" t="str">
        <f>Kommune_arts_skat!A150</f>
        <v>MØLDRUP</v>
      </c>
    </row>
    <row r="233" ht="11.25" hidden="1">
      <c r="C233" s="4" t="str">
        <f>Kommune_arts_skat!A151</f>
        <v>MØN</v>
      </c>
    </row>
    <row r="234" ht="11.25" hidden="1">
      <c r="C234" s="4" t="str">
        <f>Kommune_arts_skat!A152</f>
        <v>NAKSKOV</v>
      </c>
    </row>
    <row r="235" ht="11.25" hidden="1">
      <c r="C235" s="4" t="str">
        <f>Kommune_arts_skat!A153</f>
        <v>NIBE</v>
      </c>
    </row>
    <row r="236" ht="11.25" hidden="1">
      <c r="C236" s="4" t="str">
        <f>Kommune_arts_skat!A154</f>
        <v>NORDBORG</v>
      </c>
    </row>
    <row r="237" ht="11.25" hidden="1">
      <c r="C237" s="4" t="str">
        <f>Kommune_arts_skat!A155</f>
        <v>NYBORG</v>
      </c>
    </row>
    <row r="238" ht="11.25" hidden="1">
      <c r="C238" s="4" t="str">
        <f>Kommune_arts_skat!A156</f>
        <v>NYKØBING-FALSTER</v>
      </c>
    </row>
    <row r="239" ht="11.25" hidden="1">
      <c r="C239" s="4" t="str">
        <f>Kommune_arts_skat!A157</f>
        <v>NYKØBING-RØRVIG</v>
      </c>
    </row>
    <row r="240" ht="11.25" hidden="1">
      <c r="C240" s="4" t="str">
        <f>Kommune_arts_skat!A158</f>
        <v>NYSTED</v>
      </c>
    </row>
    <row r="241" ht="11.25" hidden="1">
      <c r="C241" s="4" t="str">
        <f>Kommune_arts_skat!A159</f>
        <v>NÆSTVED</v>
      </c>
    </row>
    <row r="242" ht="11.25" hidden="1">
      <c r="C242" s="4" t="str">
        <f>Kommune_arts_skat!A160</f>
        <v>NØRAGER</v>
      </c>
    </row>
    <row r="243" ht="11.25" hidden="1">
      <c r="C243" s="4" t="str">
        <f>Kommune_arts_skat!A161</f>
        <v>NØRHALD</v>
      </c>
    </row>
    <row r="244" ht="11.25" hidden="1">
      <c r="C244" s="4" t="str">
        <f>Kommune_arts_skat!A162</f>
        <v>NØRRE-ALSLEV</v>
      </c>
    </row>
    <row r="245" ht="11.25" hidden="1">
      <c r="C245" s="4" t="str">
        <f>Kommune_arts_skat!A163</f>
        <v>NØRRE-DJURS</v>
      </c>
    </row>
    <row r="246" ht="11.25" hidden="1">
      <c r="C246" s="4" t="str">
        <f>Kommune_arts_skat!A164</f>
        <v>NØRRE-RANGSTRUP</v>
      </c>
    </row>
    <row r="247" ht="11.25" hidden="1">
      <c r="C247" s="4" t="str">
        <f>Kommune_arts_skat!A165</f>
        <v>NØRRE-SNEDE</v>
      </c>
    </row>
    <row r="248" ht="11.25" hidden="1">
      <c r="C248" s="4" t="str">
        <f>Kommune_arts_skat!A166</f>
        <v>NØRRE-ÅBY</v>
      </c>
    </row>
    <row r="249" ht="11.25" hidden="1">
      <c r="C249" s="4" t="str">
        <f>Kommune_arts_skat!A167</f>
        <v>ODDER</v>
      </c>
    </row>
    <row r="250" ht="11.25" hidden="1">
      <c r="C250" s="4" t="str">
        <f>Kommune_arts_skat!A168</f>
        <v>ODENSE</v>
      </c>
    </row>
    <row r="251" ht="11.25" hidden="1">
      <c r="C251" s="4" t="str">
        <f>Kommune_arts_skat!A169</f>
        <v>OTTERUP</v>
      </c>
    </row>
    <row r="252" ht="11.25" hidden="1">
      <c r="C252" s="4" t="str">
        <f>Kommune_arts_skat!A170</f>
        <v>PANDRUP</v>
      </c>
    </row>
    <row r="253" ht="11.25" hidden="1">
      <c r="C253" s="4" t="str">
        <f>Kommune_arts_skat!A171</f>
        <v>PRÆSTØ</v>
      </c>
    </row>
    <row r="254" ht="11.25" hidden="1">
      <c r="C254" s="4" t="str">
        <f>Kommune_arts_skat!A172</f>
        <v>PURHUS</v>
      </c>
    </row>
    <row r="255" ht="11.25" hidden="1">
      <c r="C255" s="4" t="str">
        <f>Kommune_arts_skat!A173</f>
        <v>RAMSØ</v>
      </c>
    </row>
    <row r="256" ht="11.25" hidden="1">
      <c r="C256" s="4" t="str">
        <f>Kommune_arts_skat!A174</f>
        <v>RANDERS</v>
      </c>
    </row>
    <row r="257" ht="11.25" hidden="1">
      <c r="C257" s="4" t="str">
        <f>Kommune_arts_skat!A175</f>
        <v>RAVNSBORG</v>
      </c>
    </row>
    <row r="258" ht="11.25" hidden="1">
      <c r="C258" s="4" t="str">
        <f>Kommune_arts_skat!A176</f>
        <v>RIBE</v>
      </c>
    </row>
    <row r="259" ht="11.25" hidden="1">
      <c r="C259" s="4" t="str">
        <f>Kommune_arts_skat!A177</f>
        <v>RINGE</v>
      </c>
    </row>
    <row r="260" ht="11.25" hidden="1">
      <c r="C260" s="4" t="str">
        <f>Kommune_arts_skat!A178</f>
        <v>RINGKØBING</v>
      </c>
    </row>
    <row r="261" ht="11.25" hidden="1">
      <c r="C261" s="4" t="str">
        <f>Kommune_arts_skat!A179</f>
        <v>RINGSTED</v>
      </c>
    </row>
    <row r="262" ht="11.25" hidden="1">
      <c r="C262" s="4" t="str">
        <f>Kommune_arts_skat!A180</f>
        <v>ROSENHOLM</v>
      </c>
    </row>
    <row r="263" ht="11.25" hidden="1">
      <c r="C263" s="4" t="str">
        <f>Kommune_arts_skat!A181</f>
        <v>ROSKILDE</v>
      </c>
    </row>
    <row r="264" ht="11.25" hidden="1">
      <c r="C264" s="4" t="str">
        <f>Kommune_arts_skat!A182</f>
        <v>ROUGSØ</v>
      </c>
    </row>
    <row r="265" ht="11.25" hidden="1">
      <c r="C265" s="4" t="str">
        <f>Kommune_arts_skat!A183</f>
        <v>RUDBJERG</v>
      </c>
    </row>
    <row r="266" ht="11.25" hidden="1">
      <c r="C266" s="4" t="str">
        <f>Kommune_arts_skat!A184</f>
        <v>RUDKØBING</v>
      </c>
    </row>
    <row r="267" ht="11.25" hidden="1">
      <c r="C267" s="4" t="str">
        <f>Kommune_arts_skat!A185</f>
        <v>RY</v>
      </c>
    </row>
    <row r="268" ht="11.25" hidden="1">
      <c r="C268" s="4" t="str">
        <f>Kommune_arts_skat!A186</f>
        <v>RYSLINGE</v>
      </c>
    </row>
    <row r="269" ht="11.25" hidden="1">
      <c r="C269" s="4" t="str">
        <f>Kommune_arts_skat!A187</f>
        <v>RØDBY</v>
      </c>
    </row>
    <row r="270" ht="11.25" hidden="1">
      <c r="C270" s="4" t="str">
        <f>Kommune_arts_skat!A188</f>
        <v>RØDDING</v>
      </c>
    </row>
    <row r="271" ht="11.25" hidden="1">
      <c r="C271" s="4" t="str">
        <f>Kommune_arts_skat!A189</f>
        <v>RØDEKRO</v>
      </c>
    </row>
    <row r="272" ht="11.25" hidden="1">
      <c r="C272" s="4" t="str">
        <f>Kommune_arts_skat!A190</f>
        <v>RØDOVRE</v>
      </c>
    </row>
    <row r="273" ht="11.25" hidden="1">
      <c r="C273" s="4" t="str">
        <f>Kommune_arts_skat!A191</f>
        <v>RØNDE</v>
      </c>
    </row>
    <row r="274" ht="11.25" hidden="1">
      <c r="C274" s="4" t="str">
        <f>Kommune_arts_skat!A192</f>
        <v>RØNNEDE</v>
      </c>
    </row>
    <row r="275" ht="11.25" hidden="1">
      <c r="C275" s="4" t="str">
        <f>Kommune_arts_skat!A193</f>
        <v>SAKSKØBING</v>
      </c>
    </row>
    <row r="276" ht="11.25" hidden="1">
      <c r="C276" s="4" t="str">
        <f>Kommune_arts_skat!A194</f>
        <v>SALLINGSUND</v>
      </c>
    </row>
    <row r="277" ht="11.25" hidden="1">
      <c r="C277" s="4" t="str">
        <f>Kommune_arts_skat!A195</f>
        <v>SAMSØ</v>
      </c>
    </row>
    <row r="278" ht="11.25" hidden="1">
      <c r="C278" s="4" t="str">
        <f>Kommune_arts_skat!A196</f>
        <v>SEJLFLOD</v>
      </c>
    </row>
    <row r="279" ht="11.25" hidden="1">
      <c r="C279" s="4" t="str">
        <f>Kommune_arts_skat!A197</f>
        <v>SILKEBORG</v>
      </c>
    </row>
    <row r="280" ht="11.25" hidden="1">
      <c r="C280" s="4" t="str">
        <f>Kommune_arts_skat!A198</f>
        <v>SINDAL</v>
      </c>
    </row>
    <row r="281" ht="11.25" hidden="1">
      <c r="C281" s="4" t="str">
        <f>Kommune_arts_skat!A199</f>
        <v>SKAGEN</v>
      </c>
    </row>
    <row r="282" ht="11.25" hidden="1">
      <c r="C282" s="4" t="str">
        <f>Kommune_arts_skat!A200</f>
        <v>SKANDERBORG</v>
      </c>
    </row>
    <row r="283" ht="11.25" hidden="1">
      <c r="C283" s="4" t="str">
        <f>Kommune_arts_skat!A201</f>
        <v>SKIBBY</v>
      </c>
    </row>
    <row r="284" ht="11.25" hidden="1">
      <c r="C284" s="4" t="str">
        <f>Kommune_arts_skat!A202</f>
        <v>SKIVE</v>
      </c>
    </row>
    <row r="285" ht="11.25" hidden="1">
      <c r="C285" s="4" t="str">
        <f>Kommune_arts_skat!A203</f>
        <v>SKJERN</v>
      </c>
    </row>
    <row r="286" ht="11.25" hidden="1">
      <c r="C286" s="4" t="str">
        <f>Kommune_arts_skat!A204</f>
        <v>SKOVBO</v>
      </c>
    </row>
    <row r="287" ht="11.25" hidden="1">
      <c r="C287" s="4" t="str">
        <f>Kommune_arts_skat!A205</f>
        <v>SKÆLSKØR</v>
      </c>
    </row>
    <row r="288" ht="11.25" hidden="1">
      <c r="C288" s="4" t="str">
        <f>Kommune_arts_skat!A206</f>
        <v>SKÆRBÆK</v>
      </c>
    </row>
    <row r="289" ht="11.25" hidden="1">
      <c r="C289" s="4" t="str">
        <f>Kommune_arts_skat!A207</f>
        <v>SKÆVINGE</v>
      </c>
    </row>
    <row r="290" ht="11.25" hidden="1">
      <c r="C290" s="4" t="str">
        <f>Kommune_arts_skat!A208</f>
        <v>SKØRPING</v>
      </c>
    </row>
    <row r="291" ht="11.25" hidden="1">
      <c r="C291" s="4" t="str">
        <f>Kommune_arts_skat!A209</f>
        <v>SLAGELSE</v>
      </c>
    </row>
    <row r="292" ht="11.25" hidden="1">
      <c r="C292" s="4" t="str">
        <f>Kommune_arts_skat!A210</f>
        <v>SLANGERUP</v>
      </c>
    </row>
    <row r="293" ht="11.25" hidden="1">
      <c r="C293" s="4" t="str">
        <f>Kommune_arts_skat!A211</f>
        <v>SOLRØD</v>
      </c>
    </row>
    <row r="294" ht="11.25" hidden="1">
      <c r="C294" s="4" t="str">
        <f>Kommune_arts_skat!A212</f>
        <v>SORØ</v>
      </c>
    </row>
    <row r="295" ht="11.25" hidden="1">
      <c r="C295" s="4" t="str">
        <f>Kommune_arts_skat!A213</f>
        <v>SPØTTRUP</v>
      </c>
    </row>
    <row r="296" ht="11.25" hidden="1">
      <c r="C296" s="4" t="str">
        <f>Kommune_arts_skat!A214</f>
        <v>STENLILLE</v>
      </c>
    </row>
    <row r="297" ht="11.25" hidden="1">
      <c r="C297" s="4" t="str">
        <f>Kommune_arts_skat!A215</f>
        <v>STENLØSE</v>
      </c>
    </row>
    <row r="298" ht="11.25" hidden="1">
      <c r="C298" s="4" t="str">
        <f>Kommune_arts_skat!A216</f>
        <v>STEVNS</v>
      </c>
    </row>
    <row r="299" ht="11.25" hidden="1">
      <c r="C299" s="4" t="str">
        <f>Kommune_arts_skat!A217</f>
        <v>STRUER</v>
      </c>
    </row>
    <row r="300" ht="11.25" hidden="1">
      <c r="C300" s="4" t="str">
        <f>Kommune_arts_skat!A218</f>
        <v>STUBBEKØBING</v>
      </c>
    </row>
    <row r="301" ht="11.25" hidden="1">
      <c r="C301" s="4" t="str">
        <f>Kommune_arts_skat!A219</f>
        <v>STØVRING</v>
      </c>
    </row>
    <row r="302" ht="11.25" hidden="1">
      <c r="C302" s="4" t="str">
        <f>Kommune_arts_skat!A220</f>
        <v>SUNDEVED</v>
      </c>
    </row>
    <row r="303" ht="11.25" hidden="1">
      <c r="C303" s="4" t="str">
        <f>Kommune_arts_skat!A221</f>
        <v>SUNDSØRE</v>
      </c>
    </row>
    <row r="304" ht="11.25" hidden="1">
      <c r="C304" s="4" t="str">
        <f>Kommune_arts_skat!A222</f>
        <v>SUSÅ</v>
      </c>
    </row>
    <row r="305" ht="11.25" hidden="1">
      <c r="C305" s="4" t="str">
        <f>Kommune_arts_skat!A223</f>
        <v>SVENDBORG</v>
      </c>
    </row>
    <row r="306" ht="11.25" hidden="1">
      <c r="C306" s="4" t="str">
        <f>Kommune_arts_skat!A224</f>
        <v>SVINNINGE</v>
      </c>
    </row>
    <row r="307" ht="11.25" hidden="1">
      <c r="C307" s="4" t="str">
        <f>Kommune_arts_skat!A225</f>
        <v>SYDALS</v>
      </c>
    </row>
    <row r="308" ht="11.25" hidden="1">
      <c r="C308" s="4" t="str">
        <f>Kommune_arts_skat!A226</f>
        <v>SYDFALSTER</v>
      </c>
    </row>
    <row r="309" ht="11.25" hidden="1">
      <c r="C309" s="4" t="str">
        <f>Kommune_arts_skat!A227</f>
        <v>SYDLANGELAND</v>
      </c>
    </row>
    <row r="310" ht="11.25" hidden="1">
      <c r="C310" s="4" t="str">
        <f>Kommune_arts_skat!A228</f>
        <v>SYDTHY</v>
      </c>
    </row>
    <row r="311" ht="11.25" hidden="1">
      <c r="C311" s="4" t="str">
        <f>Kommune_arts_skat!A229</f>
        <v>SÆBY</v>
      </c>
    </row>
    <row r="312" ht="11.25" hidden="1">
      <c r="C312" s="4" t="str">
        <f>Kommune_arts_skat!A230</f>
        <v>SØLLERØD</v>
      </c>
    </row>
    <row r="313" ht="11.25" hidden="1">
      <c r="C313" s="4" t="str">
        <f>Kommune_arts_skat!A231</f>
        <v>SØNDERBORG</v>
      </c>
    </row>
    <row r="314" ht="11.25" hidden="1">
      <c r="C314" s="4" t="str">
        <f>Kommune_arts_skat!A232</f>
        <v>SØNDERHALD</v>
      </c>
    </row>
    <row r="315" ht="11.25" hidden="1">
      <c r="C315" s="4" t="str">
        <f>Kommune_arts_skat!A233</f>
        <v>SØNDERSØ</v>
      </c>
    </row>
    <row r="316" ht="11.25" hidden="1">
      <c r="C316" s="4" t="str">
        <f>Kommune_arts_skat!A234</f>
        <v>THEM</v>
      </c>
    </row>
    <row r="317" ht="11.25" hidden="1">
      <c r="C317" s="4" t="str">
        <f>Kommune_arts_skat!A235</f>
        <v>THISTED</v>
      </c>
    </row>
    <row r="318" ht="11.25" hidden="1">
      <c r="C318" s="4" t="str">
        <f>Kommune_arts_skat!A236</f>
        <v>THYBORØN-HARBOØR</v>
      </c>
    </row>
    <row r="319" ht="11.25" hidden="1">
      <c r="C319" s="4" t="str">
        <f>Kommune_arts_skat!A237</f>
        <v>THYHOLM</v>
      </c>
    </row>
    <row r="320" ht="11.25" hidden="1">
      <c r="C320" s="4" t="str">
        <f>Kommune_arts_skat!A238</f>
        <v>TINGLEV</v>
      </c>
    </row>
    <row r="321" ht="11.25" hidden="1">
      <c r="C321" s="4" t="str">
        <f>Kommune_arts_skat!A239</f>
        <v>TJELE</v>
      </c>
    </row>
    <row r="322" ht="11.25" hidden="1">
      <c r="C322" s="4" t="str">
        <f>Kommune_arts_skat!A240</f>
        <v>TOMMERUP</v>
      </c>
    </row>
    <row r="323" ht="11.25" hidden="1">
      <c r="C323" s="4" t="str">
        <f>Kommune_arts_skat!A241</f>
        <v>TORNVED</v>
      </c>
    </row>
    <row r="324" ht="11.25" hidden="1">
      <c r="C324" s="4" t="str">
        <f>Kommune_arts_skat!A242</f>
        <v>TRANEKÆR</v>
      </c>
    </row>
    <row r="325" ht="11.25" hidden="1">
      <c r="C325" s="4" t="str">
        <f>Kommune_arts_skat!A243</f>
        <v>TREHØJE</v>
      </c>
    </row>
    <row r="326" ht="11.25" hidden="1">
      <c r="C326" s="4" t="str">
        <f>Kommune_arts_skat!A244</f>
        <v>TRUNDHOLM</v>
      </c>
    </row>
    <row r="327" ht="11.25" hidden="1">
      <c r="C327" s="4" t="str">
        <f>Kommune_arts_skat!A245</f>
        <v>TØLLØSE</v>
      </c>
    </row>
    <row r="328" ht="11.25" hidden="1">
      <c r="C328" s="4" t="str">
        <f>Kommune_arts_skat!A246</f>
        <v>TØNDER</v>
      </c>
    </row>
    <row r="329" ht="11.25" hidden="1">
      <c r="C329" s="4" t="str">
        <f>Kommune_arts_skat!A247</f>
        <v>TØRRING-ULDUM</v>
      </c>
    </row>
    <row r="330" ht="11.25" hidden="1">
      <c r="C330" s="4" t="str">
        <f>Kommune_arts_skat!A248</f>
        <v>TÅRNBY</v>
      </c>
    </row>
    <row r="331" ht="11.25" hidden="1">
      <c r="C331" s="4" t="str">
        <f>Kommune_arts_skat!A249</f>
        <v>ULFBORG-VEMB</v>
      </c>
    </row>
    <row r="332" ht="11.25" hidden="1">
      <c r="C332" s="4" t="str">
        <f>Kommune_arts_skat!A250</f>
        <v>ULLERSLEV</v>
      </c>
    </row>
    <row r="333" ht="11.25" hidden="1">
      <c r="C333" s="4" t="str">
        <f>Kommune_arts_skat!A251</f>
        <v>VALLENSBÆK</v>
      </c>
    </row>
    <row r="334" ht="11.25" hidden="1">
      <c r="C334" s="4" t="str">
        <f>Kommune_arts_skat!A252</f>
        <v>VALLØ</v>
      </c>
    </row>
    <row r="335" ht="11.25" hidden="1">
      <c r="C335" s="4" t="str">
        <f>Kommune_arts_skat!A253</f>
        <v>VAMDRUP</v>
      </c>
    </row>
    <row r="336" ht="11.25" hidden="1">
      <c r="C336" s="4" t="str">
        <f>Kommune_arts_skat!A254</f>
        <v>VARDE</v>
      </c>
    </row>
    <row r="337" ht="11.25" hidden="1">
      <c r="C337" s="4" t="str">
        <f>Kommune_arts_skat!A255</f>
        <v>VEJEN</v>
      </c>
    </row>
    <row r="338" ht="11.25" hidden="1">
      <c r="C338" s="4" t="str">
        <f>Kommune_arts_skat!A256</f>
        <v>VEJLE</v>
      </c>
    </row>
    <row r="339" ht="11.25" hidden="1">
      <c r="C339" s="4" t="str">
        <f>Kommune_arts_skat!A257</f>
        <v>VIBORG</v>
      </c>
    </row>
    <row r="340" ht="11.25" hidden="1">
      <c r="C340" s="4" t="str">
        <f>Kommune_arts_skat!A258</f>
        <v>VIDEBÆK</v>
      </c>
    </row>
    <row r="341" ht="11.25" hidden="1">
      <c r="C341" s="4" t="str">
        <f>Kommune_arts_skat!A259</f>
        <v>VINDERUP</v>
      </c>
    </row>
    <row r="342" ht="11.25" hidden="1">
      <c r="C342" s="4" t="str">
        <f>Kommune_arts_skat!A260</f>
        <v>VISSENBJERG</v>
      </c>
    </row>
    <row r="343" ht="11.25" hidden="1">
      <c r="C343" s="4" t="str">
        <f>Kommune_arts_skat!A261</f>
        <v>VOJENS</v>
      </c>
    </row>
    <row r="344" ht="11.25" hidden="1">
      <c r="C344" s="4" t="str">
        <f>Kommune_arts_skat!A262</f>
        <v>VORDINGBORG</v>
      </c>
    </row>
    <row r="345" ht="11.25" hidden="1">
      <c r="C345" s="4" t="str">
        <f>Kommune_arts_skat!A263</f>
        <v>VÆRLØSE</v>
      </c>
    </row>
    <row r="346" ht="11.25" hidden="1">
      <c r="C346" s="4" t="str">
        <f>Kommune_arts_skat!A264</f>
        <v>ÆRØSKØBING</v>
      </c>
    </row>
    <row r="347" ht="11.25" hidden="1">
      <c r="C347" s="4" t="str">
        <f>Kommune_arts_skat!A265</f>
        <v>ØLGOD</v>
      </c>
    </row>
    <row r="348" ht="11.25" hidden="1">
      <c r="C348" s="4" t="str">
        <f>Kommune_arts_skat!A266</f>
        <v>ØLSTYKKE</v>
      </c>
    </row>
    <row r="349" ht="11.25" hidden="1">
      <c r="C349" s="4" t="str">
        <f>Kommune_arts_skat!A267</f>
        <v>ØRBÆK</v>
      </c>
    </row>
    <row r="350" ht="11.25" hidden="1">
      <c r="C350" s="4" t="str">
        <f>Kommune_arts_skat!A268</f>
        <v>AABENRAA</v>
      </c>
    </row>
    <row r="351" ht="11.25" hidden="1">
      <c r="C351" s="4" t="str">
        <f>Kommune_arts_skat!A269</f>
        <v>ÅBYBRO</v>
      </c>
    </row>
    <row r="352" ht="11.25" hidden="1">
      <c r="C352" s="4" t="str">
        <f>Kommune_arts_skat!A270</f>
        <v>AALBORG</v>
      </c>
    </row>
    <row r="353" ht="11.25" hidden="1">
      <c r="C353" s="4" t="str">
        <f>Kommune_arts_skat!A271</f>
        <v>AALESTRUP</v>
      </c>
    </row>
    <row r="354" ht="11.25" hidden="1">
      <c r="C354" s="4" t="str">
        <f>Kommune_arts_skat!A272</f>
        <v>ÅRHUS</v>
      </c>
    </row>
    <row r="355" ht="11.25" hidden="1">
      <c r="C355" s="4" t="str">
        <f>Kommune_arts_skat!A273</f>
        <v>AARS</v>
      </c>
    </row>
    <row r="356" ht="11.25" hidden="1">
      <c r="C356" s="4" t="str">
        <f>Kommune_arts_skat!A274</f>
        <v>ÅRSLEV</v>
      </c>
    </row>
    <row r="357" ht="11.25" hidden="1">
      <c r="C357" s="4" t="str">
        <f>Kommune_arts_skat!A275</f>
        <v>ÅRUP</v>
      </c>
    </row>
    <row r="358" ht="11.25" hidden="1">
      <c r="C358" s="4" t="str">
        <f>Kommune_arts_skat!A276</f>
        <v>AASKOV</v>
      </c>
    </row>
  </sheetData>
  <sheetProtection selectLockedCells="1"/>
  <mergeCells count="2">
    <mergeCell ref="F2:G2"/>
    <mergeCell ref="F1:G1"/>
  </mergeCells>
  <dataValidations count="5">
    <dataValidation type="whole" operator="greaterThanOrEqual" allowBlank="1" showInputMessage="1" showErrorMessage="1" sqref="E22:E23">
      <formula1>0</formula1>
    </dataValidation>
    <dataValidation type="whole" operator="lessThanOrEqual" allowBlank="1" showInputMessage="1" showErrorMessage="1" errorTitle="Modregning af underskud!" error="Modregning af årets underskud i den personlige indkomst kan ikke overstige den samlede personlige indkomst. Det resterende underskud skal forsøges modregnet i positiv nettokapitalindkomst." sqref="E29">
      <formula1>E27</formula1>
    </dataValidation>
    <dataValidation type="whole" operator="lessThanOrEqual" allowBlank="1" showInputMessage="1" showErrorMessage="1" errorTitle="Modregning af underskud!" error="Modregning af årets underskud i den personlige indkomst kan ikke overstige den samlede personlige indkomst. Det resterende underskud skal forsøges modregnet i positiv nettokapitalindkomst." sqref="E40">
      <formula1>E36</formula1>
    </dataValidation>
    <dataValidation type="whole" operator="lessThanOrEqual" allowBlank="1" showInputMessage="1" showErrorMessage="1" errorTitle="Modregning af underskud!" error="Modregning af underskud i positiv nettokapitalindkomst kan ikke overstige den positive nettokapitalindkomst for året." sqref="E41">
      <formula1>E38</formula1>
    </dataValidation>
    <dataValidation type="list" allowBlank="1" showInputMessage="1" showErrorMessage="1" sqref="C2">
      <formula1>$C$87:$C$358</formula1>
    </dataValidation>
  </dataValidations>
  <printOptions/>
  <pageMargins left="0.75" right="0.75" top="1" bottom="1" header="0" footer="0"/>
  <pageSetup horizontalDpi="600" verticalDpi="600" orientation="portrait" paperSize="9" scale="75" r:id="rId3"/>
  <ignoredErrors>
    <ignoredError sqref="E7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Revisionsinstituttet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 Vester Christiansen</dc:creator>
  <cp:keywords/>
  <dc:description/>
  <cp:lastModifiedBy>Tem Vester Christiansen</cp:lastModifiedBy>
  <cp:lastPrinted>2004-06-16T15:33:11Z</cp:lastPrinted>
  <dcterms:created xsi:type="dcterms:W3CDTF">2004-02-20T20:20:45Z</dcterms:created>
  <dcterms:modified xsi:type="dcterms:W3CDTF">2004-06-19T10:44:50Z</dcterms:modified>
  <cp:category/>
  <cp:version/>
  <cp:contentType/>
  <cp:contentStatus/>
</cp:coreProperties>
</file>